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urub\Desktop\"/>
    </mc:Choice>
  </mc:AlternateContent>
  <bookViews>
    <workbookView xWindow="0" yWindow="0" windowWidth="23040" windowHeight="104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U6" i="1" l="1"/>
  <c r="Y13" i="1"/>
  <c r="Y12" i="1" l="1"/>
  <c r="V24" i="1"/>
  <c r="V23" i="1"/>
  <c r="W23" i="1"/>
  <c r="W24" i="1"/>
  <c r="W21" i="1" l="1"/>
  <c r="X21" i="1"/>
  <c r="W20" i="1"/>
  <c r="X23" i="1"/>
  <c r="X24" i="1"/>
  <c r="Y24" i="1"/>
  <c r="Y23" i="1"/>
  <c r="B13" i="1"/>
  <c r="H5" i="1"/>
  <c r="H6" i="1"/>
  <c r="H7" i="1"/>
  <c r="H8" i="1"/>
  <c r="H4" i="1"/>
  <c r="G5" i="1"/>
  <c r="G6" i="1"/>
  <c r="G7" i="1"/>
  <c r="G8" i="1"/>
  <c r="G4" i="1"/>
  <c r="B21" i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C13" i="1"/>
  <c r="B14" i="1"/>
  <c r="C11" i="1"/>
  <c r="B11" i="1"/>
  <c r="G11" i="1" l="1"/>
  <c r="H11" i="1"/>
  <c r="C14" i="1"/>
  <c r="F13" i="1" l="1"/>
  <c r="F14" i="1" s="1"/>
  <c r="D6" i="1"/>
  <c r="E6" i="1" s="1"/>
  <c r="F6" i="1" s="1"/>
  <c r="D5" i="1"/>
  <c r="E5" i="1" s="1"/>
  <c r="F5" i="1" s="1"/>
  <c r="D4" i="1"/>
  <c r="E4" i="1" s="1"/>
  <c r="F4" i="1" s="1"/>
  <c r="D8" i="1"/>
  <c r="E8" i="1" s="1"/>
  <c r="F8" i="1" s="1"/>
  <c r="D7" i="1"/>
  <c r="E7" i="1" s="1"/>
  <c r="F7" i="1" s="1"/>
  <c r="E11" i="1" l="1"/>
  <c r="F11" i="1"/>
  <c r="C19" i="1" l="1"/>
  <c r="F12" i="1"/>
  <c r="F19" i="1" l="1"/>
  <c r="F18" i="1"/>
</calcChain>
</file>

<file path=xl/comments1.xml><?xml version="1.0" encoding="utf-8"?>
<comments xmlns="http://schemas.openxmlformats.org/spreadsheetml/2006/main">
  <authors>
    <author>Bayan-Arqawi</author>
  </authors>
  <commentList>
    <comment ref="T4" authorId="0" shapeId="0">
      <text>
        <r>
          <rPr>
            <b/>
            <sz val="9"/>
            <color indexed="81"/>
            <rFont val="Tahoma"/>
            <charset val="1"/>
          </rPr>
          <t>Bayan-Arqawi:</t>
        </r>
        <r>
          <rPr>
            <sz val="9"/>
            <color indexed="81"/>
            <rFont val="Tahoma"/>
            <charset val="1"/>
          </rPr>
          <t xml:space="preserve">
This is the absolute value of the correlation coefficient between Y and X</t>
        </r>
      </text>
    </comment>
    <comment ref="T5" authorId="0" shapeId="0">
      <text>
        <r>
          <rPr>
            <b/>
            <sz val="9"/>
            <color indexed="81"/>
            <rFont val="Tahoma"/>
            <charset val="1"/>
          </rPr>
          <t>Bayan-Arqawi:</t>
        </r>
        <r>
          <rPr>
            <sz val="9"/>
            <color indexed="81"/>
            <rFont val="Tahoma"/>
            <charset val="1"/>
          </rPr>
          <t xml:space="preserve">
This is Regression SS divided by Total SS</t>
        </r>
      </text>
    </comment>
    <comment ref="T6" authorId="0" shapeId="0">
      <text>
        <r>
          <rPr>
            <b/>
            <sz val="9"/>
            <color indexed="81"/>
            <rFont val="Tahoma"/>
            <family val="2"/>
          </rPr>
          <t>Bayan-Arqawi:</t>
        </r>
        <r>
          <rPr>
            <sz val="9"/>
            <color indexed="81"/>
            <rFont val="Tahoma"/>
            <family val="2"/>
          </rPr>
          <t xml:space="preserve">
=1-(((t-1)/(t-k))*(1-R-squared)</t>
        </r>
      </text>
    </comment>
    <comment ref="X11" authorId="0" shapeId="0">
      <text>
        <r>
          <rPr>
            <b/>
            <sz val="9"/>
            <color indexed="81"/>
            <rFont val="Tahoma"/>
            <family val="2"/>
          </rPr>
          <t>Bayan-Arqawi:</t>
        </r>
        <r>
          <rPr>
            <sz val="9"/>
            <color indexed="81"/>
            <rFont val="Tahoma"/>
            <family val="2"/>
          </rPr>
          <t xml:space="preserve">
=FDIST(F,DF1 numberator, DF denominator)</t>
        </r>
      </text>
    </comment>
    <comment ref="T12" authorId="0" shapeId="0">
      <text>
        <r>
          <rPr>
            <b/>
            <sz val="9"/>
            <color indexed="81"/>
            <rFont val="Tahoma"/>
            <charset val="1"/>
          </rPr>
          <t>Bayan-Arqawi:</t>
        </r>
        <r>
          <rPr>
            <sz val="9"/>
            <color indexed="81"/>
            <rFont val="Tahoma"/>
            <charset val="1"/>
          </rPr>
          <t xml:space="preserve">
k-1, k is the number of parameters to be estimated. In this example, k=2, so k-1=2-1=1</t>
        </r>
      </text>
    </comment>
    <comment ref="U12" authorId="0" shapeId="0">
      <text>
        <r>
          <rPr>
            <b/>
            <sz val="9"/>
            <color indexed="81"/>
            <rFont val="Tahoma"/>
            <charset val="1"/>
          </rPr>
          <t>Bayan-Arqawi:</t>
        </r>
        <r>
          <rPr>
            <sz val="9"/>
            <color indexed="81"/>
            <rFont val="Tahoma"/>
            <charset val="1"/>
          </rPr>
          <t xml:space="preserve">
this is the summation of Y-hat minus Y-bar</t>
        </r>
      </text>
    </comment>
    <comment ref="V12" authorId="0" shapeId="0">
      <text>
        <r>
          <rPr>
            <b/>
            <sz val="9"/>
            <color indexed="81"/>
            <rFont val="Tahoma"/>
            <charset val="1"/>
          </rPr>
          <t>Bayan-Arqawi:</t>
        </r>
        <r>
          <rPr>
            <sz val="9"/>
            <color indexed="81"/>
            <rFont val="Tahoma"/>
            <charset val="1"/>
          </rPr>
          <t xml:space="preserve">
This is the Regression SS divided by DF</t>
        </r>
      </text>
    </comment>
    <comment ref="W12" authorId="0" shapeId="0">
      <text>
        <r>
          <rPr>
            <b/>
            <sz val="9"/>
            <color indexed="81"/>
            <rFont val="Tahoma"/>
            <charset val="1"/>
          </rPr>
          <t>Bayan-Arqawi:</t>
        </r>
        <r>
          <rPr>
            <sz val="9"/>
            <color indexed="81"/>
            <rFont val="Tahoma"/>
            <charset val="1"/>
          </rPr>
          <t xml:space="preserve">
This is Regression MS divided by Residual MS</t>
        </r>
      </text>
    </comment>
    <comment ref="T13" authorId="0" shapeId="0">
      <text>
        <r>
          <rPr>
            <b/>
            <sz val="9"/>
            <color indexed="81"/>
            <rFont val="Tahoma"/>
            <charset val="1"/>
          </rPr>
          <t>Bayan-Arqawi:</t>
        </r>
        <r>
          <rPr>
            <sz val="9"/>
            <color indexed="81"/>
            <rFont val="Tahoma"/>
            <charset val="1"/>
          </rPr>
          <t xml:space="preserve">
n-k, n is the sample size and k is the number of paramters to be estimated. In this example n=5 and k=2, so n-k = 5-2=3</t>
        </r>
      </text>
    </comment>
    <comment ref="U13" authorId="0" shapeId="0">
      <text>
        <r>
          <rPr>
            <b/>
            <sz val="9"/>
            <color indexed="81"/>
            <rFont val="Tahoma"/>
            <charset val="1"/>
          </rPr>
          <t>Bayan-Arqawi:</t>
        </r>
        <r>
          <rPr>
            <sz val="9"/>
            <color indexed="81"/>
            <rFont val="Tahoma"/>
            <charset val="1"/>
          </rPr>
          <t xml:space="preserve">
This is the summation of Y minus Y-hat</t>
        </r>
      </text>
    </comment>
    <comment ref="V13" authorId="0" shapeId="0">
      <text>
        <r>
          <rPr>
            <b/>
            <sz val="9"/>
            <color indexed="81"/>
            <rFont val="Tahoma"/>
            <charset val="1"/>
          </rPr>
          <t>Bayan-Arqawi:</t>
        </r>
        <r>
          <rPr>
            <sz val="9"/>
            <color indexed="81"/>
            <rFont val="Tahoma"/>
            <charset val="1"/>
          </rPr>
          <t xml:space="preserve">
This is the Residual SS divided by DF</t>
        </r>
      </text>
    </comment>
    <comment ref="T14" authorId="0" shapeId="0">
      <text>
        <r>
          <rPr>
            <b/>
            <sz val="9"/>
            <color indexed="81"/>
            <rFont val="Tahoma"/>
            <charset val="1"/>
          </rPr>
          <t>Bayan-Arqawi:</t>
        </r>
        <r>
          <rPr>
            <sz val="9"/>
            <color indexed="81"/>
            <rFont val="Tahoma"/>
            <charset val="1"/>
          </rPr>
          <t xml:space="preserve">
n-1, n is the sample size. In this example there are 5 obs, so n-1 is 5-1=4</t>
        </r>
      </text>
    </comment>
    <comment ref="U14" authorId="0" shapeId="0">
      <text>
        <r>
          <rPr>
            <b/>
            <sz val="9"/>
            <color indexed="81"/>
            <rFont val="Tahoma"/>
            <charset val="1"/>
          </rPr>
          <t>Bayan-Arqawi:</t>
        </r>
        <r>
          <rPr>
            <sz val="9"/>
            <color indexed="81"/>
            <rFont val="Tahoma"/>
            <charset val="1"/>
          </rPr>
          <t xml:space="preserve">
This is the summation of Y minus Y-bar</t>
        </r>
      </text>
    </comment>
    <comment ref="V16" authorId="0" shapeId="0">
      <text>
        <r>
          <rPr>
            <b/>
            <sz val="9"/>
            <color indexed="81"/>
            <rFont val="Tahoma"/>
            <charset val="1"/>
          </rPr>
          <t>Bayan-Arqawi:</t>
        </r>
        <r>
          <rPr>
            <sz val="9"/>
            <color indexed="81"/>
            <rFont val="Tahoma"/>
            <charset val="1"/>
          </rPr>
          <t xml:space="preserve">
This is the coefficient divided by the standard error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Bayan-Arqawi:</t>
        </r>
        <r>
          <rPr>
            <sz val="9"/>
            <color indexed="81"/>
            <rFont val="Tahoma"/>
            <family val="2"/>
          </rPr>
          <t xml:space="preserve">
=T.DIST.2T(Abs(T Stat, n-k)</t>
        </r>
      </text>
    </comment>
    <comment ref="X16" authorId="0" shapeId="0">
      <text>
        <r>
          <rPr>
            <b/>
            <sz val="9"/>
            <color indexed="81"/>
            <rFont val="Tahoma"/>
            <charset val="1"/>
          </rPr>
          <t>Bayan-Arqawi:</t>
        </r>
        <r>
          <rPr>
            <sz val="9"/>
            <color indexed="81"/>
            <rFont val="Tahoma"/>
            <charset val="1"/>
          </rPr>
          <t xml:space="preserve">
b-hat-t critical*Standard Error
</t>
        </r>
      </text>
    </comment>
    <comment ref="Y16" authorId="0" shapeId="0">
      <text>
        <r>
          <rPr>
            <b/>
            <sz val="9"/>
            <color indexed="81"/>
            <rFont val="Tahoma"/>
            <charset val="1"/>
          </rPr>
          <t>Bayan-Arqawi:</t>
        </r>
        <r>
          <rPr>
            <sz val="9"/>
            <color indexed="81"/>
            <rFont val="Tahoma"/>
            <charset val="1"/>
          </rPr>
          <t xml:space="preserve">
b-hat+T Critical * Standard Error</t>
        </r>
      </text>
    </comment>
  </commentList>
</comments>
</file>

<file path=xl/sharedStrings.xml><?xml version="1.0" encoding="utf-8"?>
<sst xmlns="http://schemas.openxmlformats.org/spreadsheetml/2006/main" count="52" uniqueCount="49">
  <si>
    <t>Year (T)</t>
  </si>
  <si>
    <t>r(m)-r(f)</t>
  </si>
  <si>
    <t>r(j)-r(f)</t>
  </si>
  <si>
    <t>Y</t>
  </si>
  <si>
    <t>X</t>
  </si>
  <si>
    <t>Mean</t>
  </si>
  <si>
    <t>Alpha</t>
  </si>
  <si>
    <t>Beta</t>
  </si>
  <si>
    <t>Equation--&gt;  r(j)-r(f)= -1.74 +1.64 * r(m)-r(f)</t>
  </si>
  <si>
    <t>Y hat</t>
  </si>
  <si>
    <t>Y- Y hat</t>
  </si>
  <si>
    <t>Residual suared</t>
  </si>
  <si>
    <t>U hat</t>
  </si>
  <si>
    <t>U hat squared</t>
  </si>
  <si>
    <t>RSS</t>
  </si>
  <si>
    <t>Data Table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</si>
  <si>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</si>
  <si>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</si>
  <si>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</si>
  <si>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</si>
  <si>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</si>
  <si>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</si>
  <si>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</si>
  <si>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</si>
  <si>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</si>
  <si>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</si>
  <si>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</si>
  <si>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</si>
  <si>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</si>
  <si>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</si>
  <si>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</si>
  <si>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</si>
  <si>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</si>
  <si>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</si>
  <si>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</si>
  <si>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</si>
  <si>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</si>
  <si>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</si>
  <si>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X Variable 1</t>
  </si>
  <si>
    <t>X*Y</t>
  </si>
  <si>
    <r>
      <t>∑ X</t>
    </r>
    <r>
      <rPr>
        <b/>
        <sz val="8"/>
        <color theme="1"/>
        <rFont val="Calibri"/>
        <family val="2"/>
      </rPr>
      <t>T</t>
    </r>
    <r>
      <rPr>
        <b/>
        <sz val="11"/>
        <color theme="1"/>
        <rFont val="Calibri"/>
        <family val="2"/>
      </rPr>
      <t>Y</t>
    </r>
    <r>
      <rPr>
        <b/>
        <sz val="8"/>
        <color theme="1"/>
        <rFont val="Calibri"/>
        <family val="2"/>
      </rPr>
      <t>T</t>
    </r>
  </si>
  <si>
    <t>Ῡ</t>
  </si>
  <si>
    <t>X̄</t>
  </si>
  <si>
    <t>X^2</t>
  </si>
  <si>
    <r>
      <t>∑ X</t>
    </r>
    <r>
      <rPr>
        <sz val="8"/>
        <color theme="1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^2</t>
    </r>
  </si>
  <si>
    <t>Residual SS</t>
  </si>
  <si>
    <t>T-critical@95% confidence level, T-2 Degrees of Freedom</t>
  </si>
  <si>
    <t>Using Tinv function</t>
  </si>
  <si>
    <t>Using T.inv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</si>
</sst>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0.0000"/>
    <numFmt numFmtId="166" formatCode="0.000"/>
    <numFmt numFmtId="167" formatCode="0.00000"/>
    <numFmt numFmtId="168" formatCode="0.000000"/>
    <numFmt numFmtId="169" formatCode="_-* #,##0.00000_-;\-* #,##0.000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0" xfId="0" applyNumberFormat="1"/>
    <xf numFmtId="0" fontId="4" fillId="0" borderId="0" xfId="0" applyFont="1"/>
    <xf numFmtId="164" fontId="2" fillId="3" borderId="0" xfId="1" applyFont="1" applyFill="1"/>
    <xf numFmtId="0" fontId="5" fillId="4" borderId="0" xfId="0" applyFont="1" applyFill="1"/>
    <xf numFmtId="2" fontId="5" fillId="4" borderId="0" xfId="0" applyNumberFormat="1" applyFont="1" applyFill="1"/>
    <xf numFmtId="0" fontId="0" fillId="0" borderId="1" xfId="0" applyBorder="1"/>
    <xf numFmtId="164" fontId="0" fillId="0" borderId="1" xfId="0" applyNumberFormat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0" fontId="0" fillId="0" borderId="0" xfId="0" applyFill="1" applyBorder="1" applyAlignment="1"/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166" fontId="0" fillId="0" borderId="0" xfId="0" applyNumberFormat="1" applyFill="1" applyBorder="1" applyAlignment="1"/>
    <xf numFmtId="2" fontId="0" fillId="0" borderId="0" xfId="0" applyNumberFormat="1" applyFill="1" applyBorder="1" applyAlignment="1"/>
    <xf numFmtId="2" fontId="0" fillId="0" borderId="2" xfId="0" applyNumberFormat="1" applyFill="1" applyBorder="1" applyAlignment="1"/>
    <xf numFmtId="0" fontId="0" fillId="0" borderId="0" xfId="0" applyFill="1"/>
    <xf numFmtId="164" fontId="0" fillId="4" borderId="0" xfId="0" applyNumberFormat="1" applyFill="1"/>
    <xf numFmtId="2" fontId="0" fillId="4" borderId="0" xfId="0" applyNumberFormat="1" applyFill="1" applyBorder="1" applyAlignment="1"/>
    <xf numFmtId="0" fontId="7" fillId="6" borderId="0" xfId="0" applyFont="1" applyFill="1" applyAlignment="1">
      <alignment horizontal="center"/>
    </xf>
    <xf numFmtId="0" fontId="2" fillId="6" borderId="0" xfId="0" applyFont="1" applyFill="1"/>
    <xf numFmtId="164" fontId="2" fillId="6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0" fontId="0" fillId="6" borderId="1" xfId="0" applyFill="1" applyBorder="1"/>
    <xf numFmtId="0" fontId="5" fillId="7" borderId="0" xfId="0" applyFont="1" applyFill="1"/>
    <xf numFmtId="2" fontId="5" fillId="7" borderId="0" xfId="0" applyNumberFormat="1" applyFont="1" applyFill="1"/>
    <xf numFmtId="164" fontId="0" fillId="7" borderId="0" xfId="0" applyNumberFormat="1" applyFill="1"/>
    <xf numFmtId="2" fontId="0" fillId="7" borderId="2" xfId="0" applyNumberFormat="1" applyFill="1" applyBorder="1" applyAlignment="1"/>
    <xf numFmtId="166" fontId="0" fillId="2" borderId="0" xfId="0" applyNumberFormat="1" applyFill="1" applyBorder="1" applyAlignment="1"/>
    <xf numFmtId="165" fontId="0" fillId="2" borderId="0" xfId="0" applyNumberFormat="1" applyFill="1"/>
    <xf numFmtId="0" fontId="2" fillId="8" borderId="0" xfId="0" applyFont="1" applyFill="1" applyAlignment="1">
      <alignment horizontal="center"/>
    </xf>
    <xf numFmtId="164" fontId="2" fillId="8" borderId="0" xfId="0" applyNumberFormat="1" applyFont="1" applyFill="1"/>
    <xf numFmtId="2" fontId="0" fillId="8" borderId="0" xfId="0" applyNumberFormat="1" applyFill="1" applyBorder="1" applyAlignment="1"/>
    <xf numFmtId="0" fontId="0" fillId="2" borderId="0" xfId="0" applyFill="1" applyBorder="1" applyAlignment="1"/>
    <xf numFmtId="168" fontId="0" fillId="0" borderId="0" xfId="0" applyNumberFormat="1"/>
    <xf numFmtId="169" fontId="0" fillId="0" borderId="0" xfId="1" applyNumberFormat="1" applyFont="1"/>
    <xf numFmtId="164" fontId="0" fillId="5" borderId="0" xfId="1" applyFont="1" applyFill="1"/>
    <xf numFmtId="2" fontId="0" fillId="5" borderId="0" xfId="0" applyNumberFormat="1" applyFill="1" applyBorder="1" applyAlignment="1"/>
    <xf numFmtId="2" fontId="0" fillId="5" borderId="2" xfId="0" applyNumberFormat="1" applyFill="1" applyBorder="1" applyAlignment="1"/>
    <xf numFmtId="0" fontId="0" fillId="9" borderId="0" xfId="0" applyFill="1"/>
    <xf numFmtId="165" fontId="0" fillId="9" borderId="0" xfId="0" applyNumberFormat="1" applyFill="1" applyBorder="1" applyAlignment="1"/>
    <xf numFmtId="165" fontId="0" fillId="9" borderId="2" xfId="0" applyNumberFormat="1" applyFill="1" applyBorder="1" applyAlignment="1"/>
    <xf numFmtId="0" fontId="0" fillId="10" borderId="0" xfId="0" applyFill="1"/>
    <xf numFmtId="2" fontId="0" fillId="10" borderId="0" xfId="0" applyNumberFormat="1" applyFill="1" applyBorder="1" applyAlignment="1"/>
    <xf numFmtId="2" fontId="0" fillId="10" borderId="2" xfId="0" applyNumberFormat="1" applyFill="1" applyBorder="1" applyAlignment="1"/>
    <xf numFmtId="0" fontId="0" fillId="11" borderId="0" xfId="0" applyFill="1"/>
    <xf numFmtId="167" fontId="0" fillId="11" borderId="0" xfId="0" applyNumberForma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53837314085739263"/>
                  <c:y val="-6.3265176530353059E-2"/>
                </c:manualLayout>
              </c:layout>
              <c:numFmt formatCode="General" sourceLinked="0"/>
            </c:trendlineLbl>
          </c:trendline>
          <c:xVal>
            <c:numRef>
              <c:f>Sheet1!$C$4:$C$8</c:f>
              <c:numCache>
                <c:formatCode>_-* #,##0.00_-;\-* #,##0.00_-;_-* "-"??_-;_-@_-</c:formatCode>
                <c:ptCount val="5"/>
                <c:pt idx="0">
                  <c:v>13.7</c:v>
                </c:pt>
                <c:pt idx="1">
                  <c:v>23.2</c:v>
                </c:pt>
                <c:pt idx="2">
                  <c:v>6.9</c:v>
                </c:pt>
                <c:pt idx="3">
                  <c:v>16.8</c:v>
                </c:pt>
                <c:pt idx="4">
                  <c:v>12.3</c:v>
                </c:pt>
              </c:numCache>
            </c:numRef>
          </c:xVal>
          <c:yVal>
            <c:numRef>
              <c:f>Sheet1!$B$4:$B$8</c:f>
              <c:numCache>
                <c:formatCode>_-* #,##0.00_-;\-* #,##0.00_-;_-* "-"??_-;_-@_-</c:formatCode>
                <c:ptCount val="5"/>
                <c:pt idx="0">
                  <c:v>17.8</c:v>
                </c:pt>
                <c:pt idx="1">
                  <c:v>39</c:v>
                </c:pt>
                <c:pt idx="2">
                  <c:v>12.8</c:v>
                </c:pt>
                <c:pt idx="3">
                  <c:v>24.2</c:v>
                </c:pt>
                <c:pt idx="4">
                  <c:v>17.2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27-4FD2-A172-FE9CCCC44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491136"/>
        <c:axId val="86492672"/>
      </c:scatterChart>
      <c:valAx>
        <c:axId val="86491136"/>
        <c:scaling>
          <c:orientation val="minMax"/>
        </c:scaling>
        <c:delete val="0"/>
        <c:axPos val="b"/>
        <c:numFmt formatCode="_-* #,##0.00_-;\-* #,##0.00_-;_-* &quot;-&quot;??_-;_-@_-" sourceLinked="1"/>
        <c:majorTickMark val="out"/>
        <c:minorTickMark val="none"/>
        <c:tickLblPos val="nextTo"/>
        <c:crossAx val="86492672"/>
        <c:crosses val="autoZero"/>
        <c:crossBetween val="midCat"/>
      </c:valAx>
      <c:valAx>
        <c:axId val="86492672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864911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RSS as a function</a:t>
            </a:r>
            <a:r>
              <a:rPr lang="en-AU" baseline="0"/>
              <a:t> of Beta</a:t>
            </a:r>
            <a:endParaRPr lang="en-AU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Sheet1!$B$20:$B$31</c:f>
              <c:numCache>
                <c:formatCode>General</c:formatCode>
                <c:ptCount val="12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  <c:pt idx="8">
                  <c:v>3</c:v>
                </c:pt>
                <c:pt idx="9">
                  <c:v>3.5</c:v>
                </c:pt>
                <c:pt idx="10">
                  <c:v>4</c:v>
                </c:pt>
                <c:pt idx="11">
                  <c:v>4.5</c:v>
                </c:pt>
              </c:numCache>
            </c:numRef>
          </c:xVal>
          <c:yVal>
            <c:numRef>
              <c:f>Sheet1!$C$20:$C$31</c:f>
              <c:numCache>
                <c:formatCode>General</c:formatCode>
                <c:ptCount val="12"/>
                <c:pt idx="0">
                  <c:v>1036.5880000000002</c:v>
                </c:pt>
                <c:pt idx="1">
                  <c:v>691.72699999999986</c:v>
                </c:pt>
                <c:pt idx="2">
                  <c:v>418.96</c:v>
                </c:pt>
                <c:pt idx="3">
                  <c:v>218.28700000000003</c:v>
                </c:pt>
                <c:pt idx="4">
                  <c:v>89.707999999999998</c:v>
                </c:pt>
                <c:pt idx="5">
                  <c:v>33.223000000000042</c:v>
                </c:pt>
                <c:pt idx="6">
                  <c:v>48.832000000000001</c:v>
                </c:pt>
                <c:pt idx="7">
                  <c:v>136.53499999999997</c:v>
                </c:pt>
                <c:pt idx="8">
                  <c:v>296.33199999999994</c:v>
                </c:pt>
                <c:pt idx="9">
                  <c:v>528.22299999999984</c:v>
                </c:pt>
                <c:pt idx="10">
                  <c:v>832.20799999999997</c:v>
                </c:pt>
                <c:pt idx="11">
                  <c:v>1208.2869999999996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15-4BB8-A2E1-D053A5391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01824"/>
        <c:axId val="87103360"/>
      </c:scatterChart>
      <c:valAx>
        <c:axId val="8710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103360"/>
        <c:crosses val="autoZero"/>
        <c:crossBetween val="midCat"/>
      </c:valAx>
      <c:valAx>
        <c:axId val="87103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101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114300</xdr:rowOff>
    </xdr:from>
    <xdr:to>
      <xdr:col>17</xdr:col>
      <xdr:colOff>466724</xdr:colOff>
      <xdr:row>16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17</xdr:row>
      <xdr:rowOff>28574</xdr:rowOff>
    </xdr:from>
    <xdr:to>
      <xdr:col>17</xdr:col>
      <xdr:colOff>438149</xdr:colOff>
      <xdr:row>32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1"/>
  <sheetViews>
    <sheetView tabSelected="1" zoomScale="70" zoomScaleNormal="70" workbookViewId="0">
      <selection activeCell="S31" sqref="S31"/>
    </sheetView>
  </sheetViews>
  <sheetFormatPr defaultRowHeight="15" x14ac:dyDescent="0.25"/>
  <cols>
    <col min="1" max="1" width="10.42578125" customWidth="1"/>
    <col min="3" max="3" width="12.5703125" bestFit="1" customWidth="1"/>
    <col min="4" max="4" width="9.7109375" bestFit="1" customWidth="1"/>
    <col min="5" max="5" width="13.140625" bestFit="1" customWidth="1"/>
    <col min="6" max="6" width="22.140625" bestFit="1" customWidth="1"/>
    <col min="7" max="7" width="13.5703125" bestFit="1" customWidth="1"/>
    <col min="8" max="8" width="14" bestFit="1" customWidth="1"/>
    <col min="19" max="19" width="18" bestFit="1" customWidth="1"/>
    <col min="20" max="20" width="11.7109375" bestFit="1" customWidth="1"/>
    <col min="21" max="21" width="14.5703125" bestFit="1" customWidth="1"/>
    <col min="22" max="22" width="17.42578125" customWidth="1"/>
    <col min="24" max="24" width="16.85546875" bestFit="1" customWidth="1"/>
    <col min="25" max="25" width="11" bestFit="1" customWidth="1"/>
  </cols>
  <sheetData>
    <row r="1" spans="1:25" s="2" customFormat="1" x14ac:dyDescent="0.25">
      <c r="S1" t="s">
        <v>16</v>
      </c>
      <c r="T1"/>
      <c r="U1"/>
      <c r="V1"/>
      <c r="W1"/>
      <c r="X1"/>
      <c r="Y1"/>
    </row>
    <row r="2" spans="1:25" s="2" customFormat="1" ht="15.75" thickBot="1" x14ac:dyDescent="0.3">
      <c r="A2" s="10"/>
      <c r="B2" s="11" t="s">
        <v>2</v>
      </c>
      <c r="C2" s="10" t="s">
        <v>1</v>
      </c>
      <c r="D2" s="11"/>
      <c r="E2" s="10" t="s">
        <v>10</v>
      </c>
      <c r="F2" s="10" t="s">
        <v>11</v>
      </c>
      <c r="G2" s="10"/>
      <c r="H2" s="10"/>
      <c r="S2"/>
      <c r="T2"/>
      <c r="U2"/>
      <c r="V2"/>
      <c r="W2"/>
      <c r="X2"/>
      <c r="Y2"/>
    </row>
    <row r="3" spans="1:25" s="2" customFormat="1" x14ac:dyDescent="0.25">
      <c r="A3" s="10" t="s">
        <v>0</v>
      </c>
      <c r="B3" s="10" t="s">
        <v>3</v>
      </c>
      <c r="C3" s="10" t="s">
        <v>4</v>
      </c>
      <c r="D3" s="10" t="s">
        <v>9</v>
      </c>
      <c r="E3" s="10" t="s">
        <v>12</v>
      </c>
      <c r="F3" s="10" t="s">
        <v>13</v>
      </c>
      <c r="G3" s="10" t="s">
        <v>39</v>
      </c>
      <c r="H3" s="10" t="s">
        <v>43</v>
      </c>
      <c r="S3" s="16" t="s">
        <v>17</v>
      </c>
      <c r="T3" s="16"/>
      <c r="U3"/>
      <c r="V3"/>
      <c r="W3"/>
      <c r="X3"/>
      <c r="Y3"/>
    </row>
    <row r="4" spans="1:25" x14ac:dyDescent="0.25">
      <c r="A4" s="8">
        <v>1</v>
      </c>
      <c r="B4" s="12">
        <v>17.8</v>
      </c>
      <c r="C4" s="12">
        <v>13.7</v>
      </c>
      <c r="D4" s="12">
        <f>$C$14+$B$13*C4</f>
        <v>20.755263960939885</v>
      </c>
      <c r="E4" s="12">
        <f>B4-D4</f>
        <v>-2.9552639609398845</v>
      </c>
      <c r="F4" s="12">
        <f>E4*E4</f>
        <v>8.7335850788300959</v>
      </c>
      <c r="G4" s="12">
        <f>B4*C4</f>
        <v>243.85999999999999</v>
      </c>
      <c r="H4" s="12">
        <f>C4*C4</f>
        <v>187.68999999999997</v>
      </c>
      <c r="S4" s="13" t="s">
        <v>18</v>
      </c>
      <c r="T4" s="17">
        <v>0.9631282305160429</v>
      </c>
    </row>
    <row r="5" spans="1:25" x14ac:dyDescent="0.25">
      <c r="A5" s="8">
        <v>2</v>
      </c>
      <c r="B5" s="12">
        <v>39</v>
      </c>
      <c r="C5" s="12">
        <v>23.2</v>
      </c>
      <c r="D5" s="12">
        <f>$C$14+$B$13*C5</f>
        <v>36.35184620079341</v>
      </c>
      <c r="E5" s="12">
        <f t="shared" ref="E5:E8" si="0">B5-D5</f>
        <v>2.6481537992065896</v>
      </c>
      <c r="F5" s="12">
        <f t="shared" ref="F5:F8" si="1">E5*E5</f>
        <v>7.0127185442522944</v>
      </c>
      <c r="G5" s="12">
        <f t="shared" ref="G5:G8" si="2">B5*C5</f>
        <v>904.8</v>
      </c>
      <c r="H5" s="12">
        <f t="shared" ref="H5:H8" si="3">C5*C5</f>
        <v>538.24</v>
      </c>
      <c r="S5" s="13" t="s">
        <v>19</v>
      </c>
      <c r="T5" s="17">
        <v>0.92761598841696391</v>
      </c>
    </row>
    <row r="6" spans="1:25" x14ac:dyDescent="0.25">
      <c r="A6" s="8">
        <v>3</v>
      </c>
      <c r="B6" s="12">
        <v>12.8</v>
      </c>
      <c r="C6" s="12">
        <v>6.9</v>
      </c>
      <c r="D6" s="12">
        <f>$C$14+$B$13*C6</f>
        <v>9.5913945682026274</v>
      </c>
      <c r="E6" s="12">
        <f t="shared" si="0"/>
        <v>3.2086054317973733</v>
      </c>
      <c r="F6" s="12">
        <f t="shared" si="1"/>
        <v>10.295148816959609</v>
      </c>
      <c r="G6" s="12">
        <f t="shared" si="2"/>
        <v>88.320000000000007</v>
      </c>
      <c r="H6" s="12">
        <f t="shared" si="3"/>
        <v>47.610000000000007</v>
      </c>
      <c r="S6" s="13" t="s">
        <v>20</v>
      </c>
      <c r="T6" s="17">
        <v>0.90348798455595192</v>
      </c>
      <c r="U6" s="39">
        <f>1-((T8-1)*(1-T5)/(T8-2))</f>
        <v>0.90348798455595192</v>
      </c>
    </row>
    <row r="7" spans="1:25" x14ac:dyDescent="0.25">
      <c r="A7" s="8">
        <v>4</v>
      </c>
      <c r="B7" s="12">
        <v>24.2</v>
      </c>
      <c r="C7" s="12">
        <v>16.8</v>
      </c>
      <c r="D7" s="12">
        <f>$C$14+$B$13*C7</f>
        <v>25.844675007628933</v>
      </c>
      <c r="E7" s="12">
        <f t="shared" si="0"/>
        <v>-1.6446750076289334</v>
      </c>
      <c r="F7" s="12">
        <f t="shared" si="1"/>
        <v>2.7049558807192322</v>
      </c>
      <c r="G7" s="12">
        <f t="shared" si="2"/>
        <v>406.56</v>
      </c>
      <c r="H7" s="12">
        <f t="shared" si="3"/>
        <v>282.24</v>
      </c>
      <c r="S7" s="13" t="s">
        <v>21</v>
      </c>
      <c r="T7" s="33">
        <v>3.1794132316529105</v>
      </c>
    </row>
    <row r="8" spans="1:25" ht="15.75" thickBot="1" x14ac:dyDescent="0.3">
      <c r="A8" s="8">
        <v>5</v>
      </c>
      <c r="B8" s="12">
        <v>17.2</v>
      </c>
      <c r="C8" s="12">
        <v>12.3</v>
      </c>
      <c r="D8" s="12">
        <f>$C$14+$B$13*C8</f>
        <v>18.456820262435158</v>
      </c>
      <c r="E8" s="12">
        <f t="shared" si="0"/>
        <v>-1.2568202624351592</v>
      </c>
      <c r="F8" s="12">
        <f t="shared" si="1"/>
        <v>1.5795971720675825</v>
      </c>
      <c r="G8" s="12">
        <f t="shared" si="2"/>
        <v>211.56</v>
      </c>
      <c r="H8" s="12">
        <f t="shared" si="3"/>
        <v>151.29000000000002</v>
      </c>
      <c r="S8" s="14" t="s">
        <v>22</v>
      </c>
      <c r="T8" s="14">
        <v>5</v>
      </c>
    </row>
    <row r="10" spans="1:25" ht="16.5" thickBot="1" x14ac:dyDescent="0.3">
      <c r="B10" s="23" t="s">
        <v>41</v>
      </c>
      <c r="C10" s="23" t="s">
        <v>42</v>
      </c>
      <c r="F10" s="35" t="s">
        <v>45</v>
      </c>
      <c r="G10" s="23" t="s">
        <v>40</v>
      </c>
      <c r="H10" s="23" t="s">
        <v>44</v>
      </c>
      <c r="S10" t="s">
        <v>23</v>
      </c>
    </row>
    <row r="11" spans="1:25" x14ac:dyDescent="0.25">
      <c r="A11" s="1" t="s">
        <v>5</v>
      </c>
      <c r="B11" s="24">
        <f>AVERAGE(B4:B8)</f>
        <v>22.2</v>
      </c>
      <c r="C11" s="24">
        <f>AVERAGE(C4:C8)</f>
        <v>14.579999999999998</v>
      </c>
      <c r="E11" s="5">
        <f>AVERAGE(E4:E8)</f>
        <v>-2.8421709430404009E-15</v>
      </c>
      <c r="F11" s="36">
        <f>SUM(F4:F8)</f>
        <v>30.326005492828816</v>
      </c>
      <c r="G11" s="25">
        <f>SUM(G4:G8)</f>
        <v>1855.0999999999997</v>
      </c>
      <c r="H11" s="25">
        <f>SUM(H4:H8)</f>
        <v>1207.07</v>
      </c>
      <c r="S11" s="15"/>
      <c r="T11" s="15" t="s">
        <v>28</v>
      </c>
      <c r="U11" s="15" t="s">
        <v>29</v>
      </c>
      <c r="V11" s="15" t="s">
        <v>30</v>
      </c>
      <c r="W11" s="15" t="s">
        <v>31</v>
      </c>
      <c r="X11" s="15" t="s">
        <v>32</v>
      </c>
    </row>
    <row r="12" spans="1:25" s="20" customFormat="1" x14ac:dyDescent="0.25">
      <c r="A12" s="26"/>
      <c r="B12" s="26"/>
      <c r="C12" s="26"/>
      <c r="E12" s="38" t="s">
        <v>21</v>
      </c>
      <c r="F12" s="34">
        <f>SQRT(F11/(A8-2))</f>
        <v>3.1794132316529105</v>
      </c>
      <c r="G12" s="27"/>
      <c r="S12" s="13" t="s">
        <v>24</v>
      </c>
      <c r="T12" s="13">
        <v>1</v>
      </c>
      <c r="U12" s="18">
        <v>388.63399450717117</v>
      </c>
      <c r="V12" s="18">
        <v>388.63399450717117</v>
      </c>
      <c r="W12" s="18">
        <v>38.445616709962479</v>
      </c>
      <c r="X12" s="51">
        <v>8.4519743469443544E-3</v>
      </c>
      <c r="Y12" s="50">
        <f>FDIST(W12,T12,T13)</f>
        <v>8.4519743479181588E-3</v>
      </c>
    </row>
    <row r="13" spans="1:25" x14ac:dyDescent="0.25">
      <c r="A13" s="29" t="s">
        <v>7</v>
      </c>
      <c r="B13" s="30">
        <f>SLOPE(B4:B8,C4:C8)</f>
        <v>1.64174549893195</v>
      </c>
      <c r="C13" s="3">
        <f>COVAR(C4:C8,B4:B8)/VARP(C4:C8)</f>
        <v>1.6417454989319487</v>
      </c>
      <c r="F13" s="31">
        <f>(G11-(A8*B11*C11))/(H11-A8*C11^2)</f>
        <v>1.6417454989319473</v>
      </c>
      <c r="S13" s="13" t="s">
        <v>25</v>
      </c>
      <c r="T13" s="13">
        <v>3</v>
      </c>
      <c r="U13" s="37">
        <v>30.326005492828816</v>
      </c>
      <c r="V13" s="18">
        <v>10.108668497609605</v>
      </c>
      <c r="W13" s="18"/>
      <c r="X13" s="18"/>
      <c r="Y13" s="50">
        <f>_xlfn.F.DIST.RT(W12,T12,T13)</f>
        <v>8.4519743479181588E-3</v>
      </c>
    </row>
    <row r="14" spans="1:25" ht="15.75" thickBot="1" x14ac:dyDescent="0.3">
      <c r="A14" s="6" t="s">
        <v>6</v>
      </c>
      <c r="B14" s="7">
        <f>INTERCEPT(B4:B8,C4:C8)</f>
        <v>-1.7366493744278273</v>
      </c>
      <c r="C14" s="3">
        <f>B11-B13*C11</f>
        <v>-1.7366493744278273</v>
      </c>
      <c r="F14" s="21">
        <f>B11-F13*C11</f>
        <v>-1.7366493744277882</v>
      </c>
      <c r="S14" s="14" t="s">
        <v>26</v>
      </c>
      <c r="T14" s="14">
        <v>4</v>
      </c>
      <c r="U14" s="19">
        <v>418.96</v>
      </c>
      <c r="V14" s="19"/>
      <c r="W14" s="19"/>
      <c r="X14" s="19"/>
    </row>
    <row r="15" spans="1:25" ht="15.75" thickBot="1" x14ac:dyDescent="0.3">
      <c r="A15" s="4" t="s">
        <v>8</v>
      </c>
    </row>
    <row r="16" spans="1:25" x14ac:dyDescent="0.25">
      <c r="S16" s="15"/>
      <c r="T16" s="15" t="s">
        <v>33</v>
      </c>
      <c r="U16" s="15" t="s">
        <v>21</v>
      </c>
      <c r="V16" s="15" t="s">
        <v>34</v>
      </c>
      <c r="W16" s="15" t="s">
        <v>35</v>
      </c>
      <c r="X16" s="15" t="s">
        <v>36</v>
      </c>
      <c r="Y16" s="15" t="s">
        <v>37</v>
      </c>
    </row>
    <row r="17" spans="2:25" x14ac:dyDescent="0.25">
      <c r="B17" s="1" t="s">
        <v>15</v>
      </c>
      <c r="S17" s="13" t="s">
        <v>27</v>
      </c>
      <c r="T17" s="22">
        <v>-1.7366493744278273</v>
      </c>
      <c r="U17" s="22">
        <v>4.1139939087152984</v>
      </c>
      <c r="V17" s="48">
        <v>-0.42213221821957952</v>
      </c>
      <c r="W17" s="45">
        <v>0.70135468094422282</v>
      </c>
      <c r="X17" s="42">
        <v>-14.82921408754596</v>
      </c>
      <c r="Y17" s="42">
        <v>11.355915338690306</v>
      </c>
    </row>
    <row r="18" spans="2:25" ht="15.75" thickBot="1" x14ac:dyDescent="0.3">
      <c r="B18" s="28" t="s">
        <v>7</v>
      </c>
      <c r="C18" s="28" t="s">
        <v>14</v>
      </c>
      <c r="F18" s="21">
        <f>F12*SQRT(H11/(A8*(H11-A8*C11^2)))</f>
        <v>4.1139939087152966</v>
      </c>
      <c r="S18" s="14" t="s">
        <v>38</v>
      </c>
      <c r="T18" s="32">
        <v>1.64174549893195</v>
      </c>
      <c r="U18" s="32">
        <v>0.26477831761268522</v>
      </c>
      <c r="V18" s="49">
        <v>6.2004529439358285</v>
      </c>
      <c r="W18" s="46">
        <v>8.4519743469443544E-3</v>
      </c>
      <c r="X18" s="43">
        <v>0.79910272043129527</v>
      </c>
      <c r="Y18" s="43">
        <v>2.4843882774326049</v>
      </c>
    </row>
    <row r="19" spans="2:25" x14ac:dyDescent="0.25">
      <c r="B19" s="8"/>
      <c r="C19" s="9">
        <f>F11</f>
        <v>30.326005492828816</v>
      </c>
      <c r="F19" s="31">
        <f>F12*SQRT(1/(H11-A8*C11^2))</f>
        <v>0.26477831761268511</v>
      </c>
      <c r="G19" s="20"/>
      <c r="V19" t="s">
        <v>46</v>
      </c>
    </row>
    <row r="20" spans="2:25" x14ac:dyDescent="0.25">
      <c r="B20" s="8">
        <v>-1</v>
      </c>
      <c r="C20" s="8">
        <f t="dataTable" ref="C20:C31" dt2D="0" dtr="0" r1="B13"/>
        <v>1036.5880000000002</v>
      </c>
      <c r="V20" t="s">
        <v>47</v>
      </c>
      <c r="W20">
        <f>TINV(0.05,3)</f>
        <v>3.1824463052837091</v>
      </c>
    </row>
    <row r="21" spans="2:25" x14ac:dyDescent="0.25">
      <c r="B21" s="8">
        <f>B20+0.5</f>
        <v>-0.5</v>
      </c>
      <c r="C21" s="8">
        <v>691.72699999999986</v>
      </c>
      <c r="V21" t="s">
        <v>48</v>
      </c>
      <c r="W21">
        <f>_xlfn.T.INV(0.025,3)</f>
        <v>-3.1824463052837091</v>
      </c>
      <c r="X21">
        <f>_xlfn.T.INV(0.975,3)</f>
        <v>3.1824463052837078</v>
      </c>
    </row>
    <row r="22" spans="2:25" x14ac:dyDescent="0.25">
      <c r="B22" s="8">
        <f t="shared" ref="B22:B31" si="4">B21+0.5</f>
        <v>0</v>
      </c>
      <c r="C22" s="8">
        <v>418.96</v>
      </c>
      <c r="X22" s="40"/>
    </row>
    <row r="23" spans="2:25" x14ac:dyDescent="0.25">
      <c r="B23" s="8">
        <f t="shared" si="4"/>
        <v>0.5</v>
      </c>
      <c r="C23" s="8">
        <v>218.28700000000003</v>
      </c>
      <c r="V23" s="47">
        <f>T17/U17</f>
        <v>-0.42213221821957952</v>
      </c>
      <c r="W23" s="44">
        <f>_xlfn.T.DIST.2T(ABS(V17),3)</f>
        <v>0.70135468092195918</v>
      </c>
      <c r="X23" s="41">
        <f>T17-$W$20*U17</f>
        <v>-14.829214089178514</v>
      </c>
      <c r="Y23" s="41">
        <f>T17+$W$20*U17</f>
        <v>11.355915340322859</v>
      </c>
    </row>
    <row r="24" spans="2:25" x14ac:dyDescent="0.25">
      <c r="B24" s="8">
        <f t="shared" si="4"/>
        <v>1</v>
      </c>
      <c r="C24" s="8">
        <v>89.707999999999998</v>
      </c>
      <c r="V24" s="47">
        <f>T18/U18</f>
        <v>6.2004529439358285</v>
      </c>
      <c r="W24" s="44">
        <f>TDIST(V18,3,2)</f>
        <v>8.4519743479181588E-3</v>
      </c>
      <c r="X24" s="41">
        <f>T18-$W$20*U18</f>
        <v>0.79910272032622343</v>
      </c>
      <c r="Y24" s="41">
        <f>T18+$W$20*U18</f>
        <v>2.4843882775376764</v>
      </c>
    </row>
    <row r="25" spans="2:25" x14ac:dyDescent="0.25">
      <c r="B25" s="8">
        <f>B24+0.5</f>
        <v>1.5</v>
      </c>
      <c r="C25" s="8">
        <v>33.223000000000042</v>
      </c>
    </row>
    <row r="26" spans="2:25" x14ac:dyDescent="0.25">
      <c r="B26" s="8">
        <f t="shared" si="4"/>
        <v>2</v>
      </c>
      <c r="C26" s="8">
        <v>48.832000000000001</v>
      </c>
    </row>
    <row r="27" spans="2:25" x14ac:dyDescent="0.25">
      <c r="B27" s="8">
        <f t="shared" si="4"/>
        <v>2.5</v>
      </c>
      <c r="C27" s="8">
        <v>136.53499999999997</v>
      </c>
    </row>
    <row r="28" spans="2:25" x14ac:dyDescent="0.25">
      <c r="B28" s="8">
        <f t="shared" si="4"/>
        <v>3</v>
      </c>
      <c r="C28" s="8">
        <v>296.33199999999994</v>
      </c>
    </row>
    <row r="29" spans="2:25" x14ac:dyDescent="0.25">
      <c r="B29" s="8">
        <f t="shared" si="4"/>
        <v>3.5</v>
      </c>
      <c r="C29" s="8">
        <v>528.22299999999984</v>
      </c>
    </row>
    <row r="30" spans="2:25" x14ac:dyDescent="0.25">
      <c r="B30" s="8">
        <f t="shared" si="4"/>
        <v>4</v>
      </c>
      <c r="C30" s="8">
        <v>832.20799999999997</v>
      </c>
    </row>
    <row r="31" spans="2:25" x14ac:dyDescent="0.25">
      <c r="B31" s="8">
        <f t="shared" si="4"/>
        <v>4.5</v>
      </c>
      <c r="C31" s="8">
        <v>1208.2869999999996</v>
      </c>
    </row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</dc:creator>
  <cp:lastModifiedBy>MUNIECE A ALFAR</cp:lastModifiedBy>
  <dcterms:created xsi:type="dcterms:W3CDTF">2019-09-13T15:33:08Z</dcterms:created>
  <dcterms:modified xsi:type="dcterms:W3CDTF">2022-07-23T06:23:39Z</dcterms:modified>
</cp:coreProperties>
</file>