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0490" windowHeight="7755" tabRatio="802"/>
  </bookViews>
  <sheets>
    <sheet name="IDE" sheetId="1" r:id="rId1"/>
    <sheet name="Construction Stability" sheetId="2" r:id="rId2"/>
    <sheet name="Consistency_old building" sheetId="3" r:id="rId3"/>
    <sheet name="Consistency_new buildings" sheetId="4" r:id="rId4"/>
    <sheet name="Damage " sheetId="5" r:id="rId5"/>
    <sheet name="Vulnerability" sheetId="6" r:id="rId6"/>
    <sheet name="Summary" sheetId="7" r:id="rId7"/>
    <sheet name="exp_GIS" sheetId="8" r:id="rId8"/>
  </sheets>
  <calcPr calcId="152511"/>
  <extLst>
    <ext uri="GoogleSheetsCustomDataVersion1">
      <go:sheetsCustomData xmlns:go="http://customooxmlschemas.google.com/" r:id="rId12" roundtripDataSignature="AMtx7mj6LnXZg9K2xyoDFwzvWiVwJ4N9IQ=="/>
    </ext>
  </extLst>
</workbook>
</file>

<file path=xl/calcChain.xml><?xml version="1.0" encoding="utf-8"?>
<calcChain xmlns="http://schemas.openxmlformats.org/spreadsheetml/2006/main">
  <c r="R6" i="2" l="1"/>
  <c r="N6" i="2" l="1"/>
  <c r="AH3" i="8"/>
  <c r="AG3" i="8"/>
  <c r="AF3" i="8"/>
  <c r="AE3" i="8"/>
  <c r="AD3" i="8"/>
  <c r="AC3" i="8"/>
  <c r="AB3" i="8"/>
  <c r="AA3" i="8"/>
  <c r="Z3" i="8"/>
  <c r="P3" i="8"/>
  <c r="L3" i="8"/>
  <c r="J3" i="8"/>
  <c r="H3" i="8"/>
  <c r="G3" i="8"/>
  <c r="E3" i="8"/>
  <c r="C86" i="7"/>
  <c r="V78" i="7"/>
  <c r="N67" i="7"/>
  <c r="T3" i="8" s="1"/>
  <c r="P59" i="7"/>
  <c r="N59" i="7"/>
  <c r="T59" i="7" s="1"/>
  <c r="E59" i="7" s="1"/>
  <c r="S3" i="8" s="1"/>
  <c r="P57" i="7"/>
  <c r="N57" i="7"/>
  <c r="K57" i="7"/>
  <c r="P55" i="7"/>
  <c r="N55" i="7"/>
  <c r="K55" i="7"/>
  <c r="I55" i="7"/>
  <c r="P47" i="7"/>
  <c r="P45" i="7"/>
  <c r="O3" i="8" s="1"/>
  <c r="P43" i="7"/>
  <c r="N3" i="8" s="1"/>
  <c r="P41" i="7"/>
  <c r="M3" i="8" s="1"/>
  <c r="E39" i="7"/>
  <c r="I3" i="8" s="1"/>
  <c r="K3" i="8" s="1"/>
  <c r="C39" i="7"/>
  <c r="P37" i="7"/>
  <c r="E37" i="7"/>
  <c r="C37" i="7"/>
  <c r="P35" i="7"/>
  <c r="F3" i="8" s="1"/>
  <c r="E35" i="7"/>
  <c r="P33" i="7"/>
  <c r="P27" i="7"/>
  <c r="P25" i="7"/>
  <c r="P23" i="7"/>
  <c r="E21" i="7"/>
  <c r="E19" i="7"/>
  <c r="P13" i="7"/>
  <c r="P11" i="7"/>
  <c r="P9" i="7"/>
  <c r="B3" i="8" s="1"/>
  <c r="P7" i="7"/>
  <c r="A3" i="8" s="1"/>
  <c r="K33" i="6"/>
  <c r="K31" i="6"/>
  <c r="K29" i="6"/>
  <c r="K27" i="6"/>
  <c r="K25" i="6"/>
  <c r="K23" i="6"/>
  <c r="J72" i="4"/>
  <c r="I72" i="4" s="1"/>
  <c r="N53" i="4"/>
  <c r="G72" i="4" s="1"/>
  <c r="N33" i="4"/>
  <c r="N13" i="4"/>
  <c r="N8" i="4"/>
  <c r="M55" i="3"/>
  <c r="M35" i="3"/>
  <c r="G74" i="3" s="1"/>
  <c r="M13" i="3"/>
  <c r="M8" i="3"/>
  <c r="D12" i="2"/>
  <c r="R8" i="2"/>
  <c r="F75" i="1"/>
  <c r="T57" i="7" l="1"/>
  <c r="E57" i="7" s="1"/>
  <c r="R3" i="8" s="1"/>
  <c r="T55" i="7"/>
  <c r="E55" i="7" s="1"/>
  <c r="Q3" i="8" s="1"/>
  <c r="AI3" i="8"/>
  <c r="AJ3" i="8" s="1"/>
  <c r="K43" i="6"/>
  <c r="K49" i="6" s="1"/>
  <c r="K51" i="6"/>
  <c r="C3" i="8"/>
  <c r="H72" i="4"/>
  <c r="Z63" i="7"/>
  <c r="N63" i="7" s="1"/>
  <c r="R4" i="2"/>
  <c r="F4" i="2" s="1"/>
  <c r="N69" i="7" s="1"/>
  <c r="K45" i="6"/>
  <c r="D3" i="8"/>
  <c r="N8" i="2"/>
  <c r="I74" i="3"/>
  <c r="H74" i="3" s="1"/>
  <c r="X63" i="7" s="1"/>
  <c r="N16" i="2"/>
  <c r="K47" i="6" l="1"/>
  <c r="K55" i="6"/>
  <c r="D22" i="2" s="1"/>
  <c r="V63" i="7"/>
  <c r="V69" i="7"/>
  <c r="U3" i="8"/>
  <c r="V71" i="7" l="1"/>
  <c r="P78" i="7" s="1"/>
  <c r="N18" i="2"/>
  <c r="N14" i="2"/>
  <c r="N12" i="2"/>
  <c r="R12" i="2" l="1"/>
  <c r="W3" i="8"/>
  <c r="P80" i="7"/>
  <c r="X3" i="8" s="1"/>
  <c r="F10" i="2" l="1"/>
  <c r="N71" i="7" s="1"/>
  <c r="V3" i="8" s="1"/>
  <c r="C57" i="2" l="1"/>
</calcChain>
</file>

<file path=xl/comments1.xml><?xml version="1.0" encoding="utf-8"?>
<comments xmlns="http://schemas.openxmlformats.org/spreadsheetml/2006/main">
  <authors>
    <author/>
  </authors>
  <commentList>
    <comment ref="N33" authorId="0" shapeId="0">
      <text>
        <r>
          <rPr>
            <sz val="10"/>
            <color rgb="FF000000"/>
            <rFont val="Arial"/>
          </rPr>
          <t>======
ID#AAAAH2swa3w
Building Type    (2019-02-13 04:49:11)
- Simple Vernacular
- Composite Vernacular
- Compound
- Liwan
- Special Building (Bath, Mosque, etc.) 
- New building</t>
        </r>
      </text>
    </comment>
    <comment ref="F61" authorId="0" shapeId="0">
      <text>
        <r>
          <rPr>
            <sz val="10"/>
            <color rgb="FF000000"/>
            <rFont val="Arial"/>
          </rPr>
          <t>======
ID#AAAAH2swa2Y
    (2019-02-13 04:49:11)
The area of the parcel is to be entered in sqm</t>
        </r>
      </text>
    </comment>
    <comment ref="N63" authorId="0" shapeId="0">
      <text>
        <r>
          <rPr>
            <sz val="10"/>
            <color rgb="FF000000"/>
            <rFont val="Arial"/>
          </rPr>
          <t>======
ID#AAAAH2swa38
    (2019-02-13 04:49:12)
Presence of additional buildings on the parcel (whether annex or service buildings). Yes or NO is to be entered.</t>
        </r>
      </text>
    </comment>
    <comment ref="F65" authorId="0" shapeId="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shapeId="0">
      <text>
        <r>
          <rPr>
            <sz val="10"/>
            <color rgb="FF000000"/>
            <rFont val="Arial"/>
          </rPr>
          <t>======
ID#AAAAH2swa2M
    (2019-02-13 04:49:12)
Refer to the image on the right.</t>
        </r>
      </text>
    </comment>
    <comment ref="F67" authorId="0" shapeId="0">
      <text>
        <r>
          <rPr>
            <sz val="10"/>
            <color rgb="FF000000"/>
            <rFont val="Arial"/>
          </rPr>
          <t>======
ID#AAAAH2swa2s
    (2019-02-13 04:49:12)
Refer to the image on the right.</t>
        </r>
      </text>
    </comment>
    <comment ref="F69" authorId="0" shapeId="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shapeId="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ext xmlns:r="http://schemas.openxmlformats.org/officeDocument/2006/relationships" uri="GoogleSheetsCustomDataVersion1">
      <go:sheetsCustomData xmlns:go="http://customooxmlschemas.google.com/" r:id="rId1" roundtripDataSignature="AMtx7mgr4YRkfFkl7ptqdWY/8rIEzlRSzg=="/>
    </ext>
  </extLst>
</comments>
</file>

<file path=xl/comments2.xml><?xml version="1.0" encoding="utf-8"?>
<comments xmlns="http://schemas.openxmlformats.org/spreadsheetml/2006/main">
  <authors>
    <author/>
  </authors>
  <commentList>
    <comment ref="D8" authorId="0" shapeId="0">
      <text>
        <r>
          <rPr>
            <sz val="10"/>
            <color rgb="FF000000"/>
            <rFont val="Arial"/>
          </rPr>
          <t>======
ID#AAAAH2swa2g
    (2019-02-13 04:49:13)
check if the number of floors is the original one or new stories have been added. The evaluation is “ok” if the number of floor is the original.</t>
        </r>
      </text>
    </comment>
    <comment ref="D13" authorId="0" shapeId="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shapeId="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shapeId="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shapeId="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shapeId="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shapeId="0">
      <text>
        <r>
          <rPr>
            <sz val="10"/>
            <color rgb="FF000000"/>
            <rFont val="Arial"/>
          </rPr>
          <t>======
ID#AAAAH2swa3U
    (2019-02-13 04:49:13)
check the windows and doors frame materials. The mark is “ok” if the materials used are consistent with traditional and door and window frames.</t>
        </r>
      </text>
    </comment>
    <comment ref="D45" authorId="0" shapeId="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shapeId="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shapeId="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shapeId="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ext xmlns:r="http://schemas.openxmlformats.org/officeDocument/2006/relationships" uri="GoogleSheetsCustomDataVersion1">
      <go:sheetsCustomData xmlns:go="http://customooxmlschemas.google.com/" r:id="rId1" roundtripDataSignature="AMtx7mgAcBYgfsRVuGnkiPYbx2F48Bm8wQ=="/>
    </ext>
  </extLst>
</comments>
</file>

<file path=xl/comments3.xml><?xml version="1.0" encoding="utf-8"?>
<comments xmlns="http://schemas.openxmlformats.org/spreadsheetml/2006/main">
  <authors>
    <author/>
  </authors>
  <commentList>
    <comment ref="F6" authorId="0" shapeId="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shapeId="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shapeId="0">
      <text>
        <r>
          <rPr>
            <sz val="10"/>
            <color rgb="FF000000"/>
            <rFont val="Arial"/>
          </rPr>
          <t>======
ID#AAAAH2swa14
Enter the code for the cause(s) of failure(s)    (2019-02-13 04:49:14)
Natural (Decay) = N
Human (war damage) = H
Structural (built in or indirectly cause by human intervention) = S</t>
        </r>
      </text>
    </comment>
    <comment ref="F12" authorId="0" shapeId="0">
      <text>
        <r>
          <rPr>
            <sz val="10"/>
            <color rgb="FF000000"/>
            <rFont val="Arial"/>
          </rPr>
          <t>======
ID#AAAAH2swa3Q
    (2019-02-13 04:49:15)
Insert the percentage of failure</t>
        </r>
      </text>
    </comment>
    <comment ref="H12" authorId="0" shapeId="0">
      <text>
        <r>
          <rPr>
            <sz val="10"/>
            <color rgb="FF000000"/>
            <rFont val="Arial"/>
          </rPr>
          <t>======
ID#AAAAH2swa2c
Shoruq Jaber    (2019-02-13 04:49:15)
add the 4 catergories</t>
        </r>
      </text>
    </comment>
    <comment ref="F14" authorId="0" shapeId="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shapeId="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shapeId="0">
      <text>
        <r>
          <rPr>
            <sz val="10"/>
            <color rgb="FF000000"/>
            <rFont val="Arial"/>
          </rPr>
          <t>======
ID#AAAAH2swa3o
Enter the code for the cause(s) of failure(s)    (2019-02-13 04:49:15)
Natural (Decay) = N
Human (war damage) = H
Structural (built in or indirectly cause by human intervention) = S</t>
        </r>
      </text>
    </comment>
    <comment ref="F20" authorId="0" shapeId="0">
      <text>
        <r>
          <rPr>
            <sz val="10"/>
            <color rgb="FF000000"/>
            <rFont val="Arial"/>
          </rPr>
          <t>======
ID#AAAAH2swa18
    (2019-02-13 04:49:15)
Insert the percentage of failure</t>
        </r>
      </text>
    </comment>
    <comment ref="F22" authorId="0" shapeId="0">
      <text>
        <r>
          <rPr>
            <sz val="10"/>
            <color rgb="FF000000"/>
            <rFont val="Arial"/>
          </rPr>
          <t>======
ID#AAAAH2swa2I
Enter the code for flooring material    (2019-02-13 04:49:15)
Mud = FMD
Tile = FTL
Wood = FWD
Concrete = FCT
Other (in the note write the description) = OTMAT</t>
        </r>
      </text>
    </comment>
    <comment ref="H22" authorId="0" shapeId="0">
      <text>
        <r>
          <rPr>
            <sz val="10"/>
            <color rgb="FF000000"/>
            <rFont val="Arial"/>
          </rPr>
          <t>======
ID#AAAAH2swa30
Shoruq Jaber    (2019-02-13 04:49:16)
add earth in the oprtions</t>
        </r>
      </text>
    </comment>
    <comment ref="F26" authorId="0" shapeId="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shapeId="0">
      <text>
        <r>
          <rPr>
            <sz val="10"/>
            <color rgb="FF000000"/>
            <rFont val="Arial"/>
          </rPr>
          <t>======
ID#AAAAH2swa1o
Enter the code for the cause(s) of failure(s)    (2019-02-13 04:49:16)
Natural (Decay) = N
Human (war damage) = H
Structural (built in or indirectly cause by human intervention) = S</t>
        </r>
      </text>
    </comment>
    <comment ref="F28" authorId="0" shapeId="0">
      <text>
        <r>
          <rPr>
            <sz val="10"/>
            <color rgb="FF000000"/>
            <rFont val="Arial"/>
          </rPr>
          <t>======
ID#AAAAH2swa1g
    (2019-02-13 04:49:16)
Insert the percentage of failure</t>
        </r>
      </text>
    </comment>
    <comment ref="F30" authorId="0" shapeId="0">
      <text>
        <r>
          <rPr>
            <sz val="10"/>
            <color rgb="FF000000"/>
            <rFont val="Arial"/>
          </rPr>
          <t>======
ID#AAAAH2swa34
Enter the code for flooring material    (2019-02-13 04:49:16)
Mud = FMD
Tile = FTL
Wood = FWD
Other (in the note write the description) = OTMAT</t>
        </r>
      </text>
    </comment>
    <comment ref="F34" authorId="0" shapeId="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shapeId="0">
      <text>
        <r>
          <rPr>
            <sz val="10"/>
            <color rgb="FF000000"/>
            <rFont val="Arial"/>
          </rPr>
          <t>======
ID#AAAAH2swa4E
Enter the code for the cause(s) of failure(s)    (2019-02-13 04:49:16)
Natural (Decay) = N
Human (war damage) = H
Structural (built in or indirectly cause by human intervention) = S</t>
        </r>
      </text>
    </comment>
    <comment ref="F36" authorId="0" shapeId="0">
      <text>
        <r>
          <rPr>
            <sz val="10"/>
            <color rgb="FF000000"/>
            <rFont val="Arial"/>
          </rPr>
          <t>======
ID#AAAAH2swa3A
    (2019-02-13 04:49:17)
Insert the percentage of failure</t>
        </r>
      </text>
    </comment>
    <comment ref="F38" authorId="0" shapeId="0">
      <text>
        <r>
          <rPr>
            <sz val="10"/>
            <color rgb="FF000000"/>
            <rFont val="Arial"/>
          </rPr>
          <t>======
ID#AAAAH2swa3E
Enter the code for flooring material    (2019-02-13 04:49:17)
Mud = FMD
Tile = FTL
Wood = FWD
Other (in the note write the description) = OTMAT</t>
        </r>
      </text>
    </comment>
    <comment ref="F42" authorId="0" shapeId="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shapeId="0">
      <text>
        <r>
          <rPr>
            <sz val="10"/>
            <color rgb="FF000000"/>
            <rFont val="Arial"/>
          </rPr>
          <t>======
ID#AAAAH2swa1s
Enter the code for the cause(s) of failure(s)    (2019-02-13 04:49:17)
Natural (Decay) = N
Human (war damage) = H
Structural (built in or indirectly cause by human intervention) = S</t>
        </r>
      </text>
    </comment>
    <comment ref="F44" authorId="0" shapeId="0">
      <text>
        <r>
          <rPr>
            <sz val="10"/>
            <color rgb="FF000000"/>
            <rFont val="Arial"/>
          </rPr>
          <t>======
ID#AAAAH2swa1c
    (2019-02-13 04:49:17)
Insert the percentage of failure</t>
        </r>
      </text>
    </comment>
    <comment ref="F46" authorId="0" shapeId="0">
      <text>
        <r>
          <rPr>
            <sz val="10"/>
            <color rgb="FF000000"/>
            <rFont val="Arial"/>
          </rPr>
          <t>======
ID#AAAAH2swa3g
Enter the code for flooring material    (2019-02-13 04:49:17)
Earth = FEA
Tile = FTL
Wood = FWD
Other (in the note write the description) = OTMAT</t>
        </r>
      </text>
    </comment>
    <comment ref="F50" authorId="0" shapeId="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shapeId="0">
      <text>
        <r>
          <rPr>
            <sz val="10"/>
            <color rgb="FF000000"/>
            <rFont val="Arial"/>
          </rPr>
          <t>======
ID#AAAAH2swa3Y
Enter the code for the cause(s) of failure(s)    (2019-02-13 04:49:18)
Natural (Decay) = N
Human (war damage) = H
Structural (built in or indirectly cause by human intervention = S</t>
        </r>
      </text>
    </comment>
    <comment ref="F52" authorId="0" shapeId="0">
      <text>
        <r>
          <rPr>
            <sz val="10"/>
            <color rgb="FF000000"/>
            <rFont val="Arial"/>
          </rPr>
          <t>======
ID#AAAAH2swa1k
    (2019-02-13 04:49:18)
Insert the percentage of failure</t>
        </r>
      </text>
    </comment>
    <comment ref="F57" authorId="0" shapeId="0">
      <text>
        <r>
          <rPr>
            <sz val="10"/>
            <color rgb="FF000000"/>
            <rFont val="Arial"/>
          </rPr>
          <t>======
ID#AAAAH2swa3k
    (2019-02-13 04:49:18)
The building has to be considered destroyed if all the structural elements are completely destroyed.</t>
        </r>
      </text>
    </comment>
  </commentList>
  <extLst>
    <ext xmlns:r="http://schemas.openxmlformats.org/officeDocument/2006/relationships" uri="GoogleSheetsCustomDataVersion1">
      <go:sheetsCustomData xmlns:go="http://customooxmlschemas.google.com/" r:id="rId1" roundtripDataSignature="AMtx7mg6W+5c2Cr6sitAwaBPs25G0qYbFw=="/>
    </ext>
  </extLst>
</comments>
</file>

<file path=xl/sharedStrings.xml><?xml version="1.0" encoding="utf-8"?>
<sst xmlns="http://schemas.openxmlformats.org/spreadsheetml/2006/main" count="502" uniqueCount="335">
  <si>
    <t xml:space="preserve">Building SURVEY CARD </t>
  </si>
  <si>
    <t xml:space="preserve">Only Orage Cells are to be </t>
  </si>
  <si>
    <t>General Information</t>
  </si>
  <si>
    <t>Code</t>
  </si>
  <si>
    <t>Building Code</t>
  </si>
  <si>
    <t>Class of  Importance</t>
  </si>
  <si>
    <t>Local</t>
  </si>
  <si>
    <t>National</t>
  </si>
  <si>
    <t>Filled in by</t>
  </si>
  <si>
    <r>
      <rPr>
        <sz val="10"/>
        <color theme="1"/>
        <rFont val="Arial"/>
      </rPr>
      <t>Date (dd mm yyyy)</t>
    </r>
  </si>
  <si>
    <t>Building code</t>
  </si>
  <si>
    <t>Location</t>
  </si>
  <si>
    <t>Code &amp; Value</t>
  </si>
  <si>
    <t>Municipality</t>
  </si>
  <si>
    <t xml:space="preserve">Town/Village    </t>
  </si>
  <si>
    <t>Parcel Number</t>
  </si>
  <si>
    <r>
      <rPr>
        <sz val="10"/>
        <color theme="1"/>
        <rFont val="Arial"/>
      </rPr>
      <t>Address</t>
    </r>
    <r>
      <rPr>
        <sz val="10"/>
        <color theme="1"/>
        <rFont val="Arial"/>
      </rPr>
      <t xml:space="preserve"> </t>
    </r>
  </si>
  <si>
    <t>Building Main Features</t>
  </si>
  <si>
    <t>Building Construction Type</t>
  </si>
  <si>
    <t>simple vernaculer architecture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</si>
  <si>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</si>
  <si>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</si>
  <si>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</si>
  <si>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</si>
  <si>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</si>
  <si>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</si>
  <si>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</si>
  <si>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</si>
  <si>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</si>
  <si>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</si>
  <si>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</si>
  <si>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</si>
  <si>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</si>
  <si>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</si>
  <si>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</si>
  <si>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</si>
  <si>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</si>
  <si>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</si>
  <si>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</si>
  <si>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</si>
  <si>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</si>
  <si>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</si>
  <si>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Treatment Chronology</t>
  </si>
  <si>
    <t>Year</t>
  </si>
  <si>
    <t>Construction period</t>
  </si>
  <si>
    <t>Construction era</t>
  </si>
  <si>
    <t>British</t>
  </si>
  <si>
    <t>1.</t>
  </si>
  <si>
    <r>
      <rPr>
        <sz val="10"/>
        <color theme="1"/>
        <rFont val="Arial"/>
      </rPr>
      <t>Recon./Restor.</t>
    </r>
  </si>
  <si>
    <t>2.</t>
  </si>
  <si>
    <r>
      <rPr>
        <sz val="10"/>
        <color theme="1"/>
        <rFont val="Arial"/>
      </rPr>
      <t>Recon./Restor.</t>
    </r>
  </si>
  <si>
    <t>3.</t>
  </si>
  <si>
    <r>
      <rPr>
        <sz val="10"/>
        <color theme="1"/>
        <rFont val="Arial"/>
      </rPr>
      <t>Recon./Restor.</t>
    </r>
  </si>
  <si>
    <t>...</t>
  </si>
  <si>
    <t>Average floors height</t>
  </si>
  <si>
    <t>Physical Features</t>
  </si>
  <si>
    <t>Values/description</t>
  </si>
  <si>
    <t>Values</t>
  </si>
  <si>
    <t>Parcel area</t>
  </si>
  <si>
    <t>Additional buildings on the parcel</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</si>
  <si>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</si>
  <si>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</si>
  <si>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</si>
  <si>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</si>
  <si>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</si>
  <si>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</si>
  <si>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</si>
  <si>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</si>
  <si>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</si>
  <si>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Ottoman</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</si>
  <si>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</si>
  <si>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</si>
  <si>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</si>
  <si>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</si>
  <si>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</si>
  <si>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</si>
  <si>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</si>
  <si>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</si>
  <si>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</si>
  <si>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</si>
  <si>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</si>
  <si>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</si>
  <si>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</si>
  <si>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</si>
  <si>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</si>
  <si>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</si>
  <si>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Area of resistant elements</t>
  </si>
  <si>
    <t>example:</t>
  </si>
  <si>
    <t xml:space="preserve"> </t>
  </si>
  <si>
    <r>
      <rPr>
        <b/>
        <sz val="10"/>
        <color theme="1"/>
        <rFont val="Arial"/>
      </rPr>
      <t>Ax</t>
    </r>
    <r>
      <rPr>
        <sz val="10"/>
        <color theme="1"/>
        <rFont val="Arial"/>
      </rPr>
      <t xml:space="preserve"> = [(1+5+5)+3+(2+2)+5] x 0.30 = 6,9</t>
    </r>
  </si>
  <si>
    <r>
      <rPr>
        <b/>
        <sz val="10"/>
        <color theme="1"/>
        <rFont val="Arial"/>
      </rPr>
      <t>Ay</t>
    </r>
    <r>
      <rPr>
        <sz val="10"/>
        <color theme="1"/>
        <rFont val="Arial"/>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</si>
  <si>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</si>
  <si>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</si>
  <si>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</si>
  <si>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</si>
  <si>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</si>
  <si>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</si>
  <si>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</si>
  <si>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</si>
  <si>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</si>
  <si>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</si>
  <si>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</si>
  <si>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</si>
  <si>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</si>
  <si>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</si>
  <si>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sz val="10"/>
        <color theme="1"/>
        <rFont val="Arial"/>
      </rPr>
      <t xml:space="preserve">tile-lintel roof area </t>
    </r>
    <r>
      <rPr>
        <sz val="8"/>
        <color theme="1"/>
        <rFont val="Arial"/>
      </rPr>
      <t>(%)</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</si>
  <si>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</si>
  <si>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</si>
  <si>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</si>
  <si>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</si>
  <si>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</si>
  <si>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</si>
  <si>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</si>
  <si>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</si>
  <si>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</si>
  <si>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</si>
  <si>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</si>
  <si>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</si>
  <si>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</si>
  <si>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</si>
  <si>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</si>
  <si>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</si>
  <si>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</si>
  <si>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</si>
  <si>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</si>
  <si>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</si>
  <si>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</si>
  <si>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</si>
  <si>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</si>
  <si>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</si>
  <si>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</si>
  <si>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</si>
  <si>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</si>
  <si>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</si>
  <si>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</si>
  <si>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</si>
  <si>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</si>
  <si>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</si>
  <si>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</si>
  <si>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</si>
  <si>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</si>
  <si>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</si>
  <si>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</si>
  <si>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</si>
  <si>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</si>
  <si>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</si>
  <si>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</si>
  <si>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</si>
  <si>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</si>
  <si>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</si>
  <si>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</si>
  <si>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</si>
  <si>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</si>
  <si>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</si>
  <si>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</si>
  <si>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</si>
  <si>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</si>
  <si>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</si>
  <si>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</si>
  <si>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</si>
  <si>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</si>
  <si>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</si>
  <si>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</si>
  <si>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</si>
  <si>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</si>
  <si>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</si>
  <si>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</si>
  <si>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</si>
  <si>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</si>
  <si>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</si>
  <si>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</si>
  <si>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</si>
  <si>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</si>
  <si>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</si>
  <si>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</si>
  <si>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</si>
  <si>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</si>
  <si>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</si>
  <si>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</si>
  <si>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</si>
  <si>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</si>
  <si>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</si>
  <si>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</si>
  <si>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</si>
  <si>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</si>
  <si>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</si>
  <si>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</si>
  <si>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</si>
  <si>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</si>
  <si>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</si>
  <si>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</si>
  <si>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</si>
  <si>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</si>
  <si>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</si>
  <si>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</si>
  <si>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</si>
  <si>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</si>
  <si>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</si>
  <si>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</si>
  <si>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</si>
  <si>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</si>
  <si>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</si>
  <si>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</si>
  <si>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</si>
  <si>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</si>
  <si>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</si>
  <si>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</si>
  <si>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</si>
  <si>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</si>
  <si>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</si>
  <si>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</si>
  <si>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</si>
  <si>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</si>
  <si>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</si>
  <si>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</si>
  <si>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</si>
  <si>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</si>
  <si>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</si>
  <si>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</si>
  <si>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</si>
  <si>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</si>
  <si>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</si>
  <si>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</si>
  <si>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</si>
  <si>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</si>
  <si>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</si>
  <si>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</si>
  <si>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</si>
  <si>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</si>
  <si>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</si>
  <si>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</si>
  <si>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</si>
  <si>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</si>
  <si>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</si>
  <si>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</si>
  <si>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</si>
  <si>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</si>
  <si>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</si>
  <si>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</si>
  <si>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</si>
  <si>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</si>
  <si>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</si>
  <si>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</si>
  <si>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</si>
  <si>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</si>
  <si>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</si>
  <si>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</si>
  <si>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</si>
  <si>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</si>
  <si>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</si>
  <si>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</si>
  <si>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</si>
  <si>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</si>
  <si>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</si>
  <si>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</si>
  <si>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</si>
  <si>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</si>
  <si>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</si>
  <si>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</si>
  <si>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</si>
  <si>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</si>
  <si>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</si>
  <si>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</si>
  <si>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</si>
  <si>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</si>
  <si>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</si>
  <si>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</si>
  <si>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</si>
  <si>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</si>
  <si>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</si>
  <si>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</si>
  <si>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</si>
  <si>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</si>
  <si>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</si>
  <si>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</si>
  <si>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</si>
  <si>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</si>
  <si>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</si>
  <si>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</si>
  <si>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2nd floor</t>
  </si>
  <si>
    <t>3rd floor</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</si>
  <si>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</si>
  <si>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</si>
  <si>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</si>
  <si>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</si>
  <si>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</si>
  <si>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</si>
  <si>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</si>
  <si>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</si>
  <si>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</si>
  <si>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</si>
  <si>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</si>
  <si>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</si>
  <si>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</si>
  <si>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</si>
  <si>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</si>
  <si>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</si>
  <si>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</si>
  <si>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</si>
  <si>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</si>
  <si>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</si>
  <si>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</si>
  <si>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</si>
  <si>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</si>
  <si>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</si>
  <si>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</si>
  <si>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</si>
  <si>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</si>
  <si>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</si>
  <si>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</si>
  <si>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</si>
  <si>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</si>
  <si>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</si>
  <si>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</si>
  <si>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</si>
  <si>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</si>
  <si>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</si>
  <si>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</si>
  <si>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</si>
  <si>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</si>
  <si>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</si>
  <si>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</si>
  <si>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</si>
  <si>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</si>
  <si>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</si>
  <si>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</si>
  <si>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</si>
  <si>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</si>
  <si>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HAL_A_002</t>
  </si>
  <si>
    <t>Fayrouz Abed</t>
  </si>
  <si>
    <t>Halhul</t>
  </si>
  <si>
    <t>Halhul, The Old Town</t>
  </si>
  <si>
    <t xml:space="preserve">    </t>
  </si>
  <si>
    <t>no</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</si>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</sst>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u/>
      <sz val="10"/>
      <color rgb="FF0000FF"/>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246">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2" fillId="2" borderId="9" xfId="0" applyFont="1" applyFill="1" applyBorder="1" applyAlignment="1">
      <alignment horizontal="center" vertical="center"/>
    </xf>
    <xf numFmtId="0" fontId="2" fillId="0" borderId="10" xfId="0" applyFont="1" applyBorder="1" applyAlignment="1"/>
    <xf numFmtId="0" fontId="6" fillId="0" borderId="0" xfId="0" applyFont="1" applyAlignment="1"/>
    <xf numFmtId="0" fontId="2" fillId="0" borderId="0" xfId="0" applyFont="1" applyAlignment="1">
      <alignment horizontal="left"/>
    </xf>
    <xf numFmtId="14" fontId="2" fillId="2" borderId="9" xfId="0" applyNumberFormat="1" applyFont="1" applyFill="1" applyBorder="1" applyAlignment="1">
      <alignment horizontal="center" vertical="center"/>
    </xf>
    <xf numFmtId="0" fontId="7"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8" fillId="0" borderId="0" xfId="0" applyFont="1" applyAlignment="1"/>
    <xf numFmtId="0" fontId="9" fillId="0" borderId="2" xfId="0" applyFont="1" applyBorder="1" applyAlignment="1"/>
    <xf numFmtId="0" fontId="2" fillId="2" borderId="9" xfId="0" applyFont="1" applyFill="1" applyBorder="1" applyAlignment="1">
      <alignment horizontal="center" vertical="center"/>
    </xf>
    <xf numFmtId="0" fontId="2" fillId="0" borderId="9" xfId="0" applyFont="1" applyBorder="1" applyAlignment="1">
      <alignment horizontal="center" vertical="center"/>
    </xf>
    <xf numFmtId="0" fontId="2" fillId="2" borderId="16" xfId="0" applyFont="1" applyFill="1" applyBorder="1" applyAlignment="1"/>
    <xf numFmtId="0" fontId="2" fillId="2" borderId="9" xfId="0" applyFont="1" applyFill="1" applyBorder="1" applyAlignment="1">
      <alignment horizontal="center" vertical="center"/>
    </xf>
    <xf numFmtId="0" fontId="2" fillId="3" borderId="16" xfId="0" applyFont="1" applyFill="1" applyBorder="1" applyAlignment="1"/>
    <xf numFmtId="0" fontId="7" fillId="0" borderId="0" xfId="0" applyFont="1" applyAlignment="1">
      <alignment horizontal="center"/>
    </xf>
    <xf numFmtId="0" fontId="11" fillId="3" borderId="16" xfId="0" applyFont="1" applyFill="1" applyBorder="1" applyAlignment="1">
      <alignment horizontal="right"/>
    </xf>
    <xf numFmtId="0" fontId="7"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12" fillId="0" borderId="0" xfId="0" applyFont="1" applyAlignment="1">
      <alignment horizontal="left" wrapText="1"/>
    </xf>
    <xf numFmtId="0" fontId="1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2" fillId="9" borderId="17" xfId="0" applyFont="1" applyFill="1" applyBorder="1" applyAlignment="1">
      <alignment horizontal="left"/>
    </xf>
    <xf numFmtId="0" fontId="2" fillId="0" borderId="9" xfId="0" applyFont="1" applyBorder="1" applyAlignment="1">
      <alignment vertical="top"/>
    </xf>
    <xf numFmtId="1" fontId="2" fillId="10" borderId="9" xfId="0" applyNumberFormat="1" applyFont="1" applyFill="1" applyBorder="1" applyAlignment="1">
      <alignment horizontal="center" vertical="center"/>
    </xf>
    <xf numFmtId="1" fontId="2" fillId="0" borderId="0" xfId="0" applyNumberFormat="1" applyFont="1" applyAlignment="1"/>
    <xf numFmtId="0" fontId="4" fillId="0" borderId="0" xfId="0" applyFont="1" applyAlignment="1">
      <alignment horizontal="left" wrapText="1"/>
    </xf>
    <xf numFmtId="0" fontId="2" fillId="10" borderId="9" xfId="0" applyFont="1" applyFill="1" applyBorder="1" applyAlignment="1">
      <alignment horizontal="center" vertical="center" wrapText="1"/>
    </xf>
    <xf numFmtId="0" fontId="2" fillId="9" borderId="17" xfId="0" applyFont="1" applyFill="1" applyBorder="1" applyAlignment="1"/>
    <xf numFmtId="0" fontId="2" fillId="0" borderId="0" xfId="0" applyFont="1" applyAlignment="1">
      <alignment horizontal="center" vertical="center" wrapText="1"/>
    </xf>
    <xf numFmtId="0" fontId="2" fillId="0" borderId="0" xfId="0" applyFont="1" applyAlignment="1">
      <alignment wrapText="1"/>
    </xf>
    <xf numFmtId="0" fontId="2" fillId="10" borderId="9" xfId="0" applyFont="1" applyFill="1" applyBorder="1" applyAlignment="1">
      <alignment horizontal="center" vertical="center"/>
    </xf>
    <xf numFmtId="2" fontId="2" fillId="0" borderId="0" xfId="0" applyNumberFormat="1" applyFont="1" applyAlignment="1"/>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2" fillId="0" borderId="9" xfId="0" applyFont="1" applyBorder="1" applyAlignment="1">
      <alignment vertical="top" wrapText="1"/>
    </xf>
    <xf numFmtId="1" fontId="2" fillId="11"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0" borderId="9" xfId="0" applyNumberFormat="1" applyFont="1" applyFill="1" applyBorder="1" applyAlignment="1">
      <alignment horizontal="center" vertical="center"/>
    </xf>
    <xf numFmtId="1" fontId="2" fillId="0" borderId="2" xfId="0" applyNumberFormat="1" applyFont="1" applyBorder="1" applyAlignment="1"/>
    <xf numFmtId="0" fontId="2" fillId="12" borderId="9" xfId="0" applyFont="1" applyFill="1" applyBorder="1" applyAlignment="1"/>
    <xf numFmtId="0" fontId="12" fillId="0" borderId="0" xfId="0" applyFont="1" applyAlignment="1"/>
    <xf numFmtId="0" fontId="12" fillId="0" borderId="10" xfId="0" applyFont="1" applyBorder="1" applyAlignment="1">
      <alignment horizontal="center" vertical="center"/>
    </xf>
    <xf numFmtId="0" fontId="2" fillId="13" borderId="9" xfId="0" applyFont="1" applyFill="1" applyBorder="1" applyAlignment="1"/>
    <xf numFmtId="0" fontId="2" fillId="0" borderId="10" xfId="0" applyFont="1" applyBorder="1" applyAlignment="1">
      <alignment horizontal="center"/>
    </xf>
    <xf numFmtId="0" fontId="2" fillId="8" borderId="9" xfId="0" applyFont="1" applyFill="1" applyBorder="1" applyAlignment="1"/>
    <xf numFmtId="0" fontId="2" fillId="0" borderId="0" xfId="0" applyFont="1" applyAlignment="1">
      <alignment horizontal="left" vertical="top"/>
    </xf>
    <xf numFmtId="0" fontId="12" fillId="0" borderId="0" xfId="0" applyFont="1" applyAlignment="1">
      <alignment horizontal="left" vertical="top"/>
    </xf>
    <xf numFmtId="0" fontId="12" fillId="0" borderId="10" xfId="0" applyFont="1" applyBorder="1" applyAlignment="1">
      <alignment horizontal="center"/>
    </xf>
    <xf numFmtId="0" fontId="2" fillId="14" borderId="9" xfId="0" applyFont="1" applyFill="1" applyBorder="1" applyAlignment="1"/>
    <xf numFmtId="0" fontId="12" fillId="0" borderId="8" xfId="0" applyFont="1" applyBorder="1" applyAlignment="1"/>
    <xf numFmtId="0" fontId="12" fillId="0" borderId="2" xfId="0" applyFont="1" applyBorder="1" applyAlignment="1"/>
    <xf numFmtId="0" fontId="2" fillId="11" borderId="9" xfId="0" applyFont="1" applyFill="1" applyBorder="1" applyAlignment="1"/>
    <xf numFmtId="0" fontId="2" fillId="2" borderId="9" xfId="0" applyFont="1" applyFill="1" applyBorder="1" applyAlignment="1"/>
    <xf numFmtId="0" fontId="11" fillId="0" borderId="10" xfId="0" applyFont="1" applyBorder="1" applyAlignment="1">
      <alignment horizontal="center"/>
    </xf>
    <xf numFmtId="0" fontId="14" fillId="0" borderId="0" xfId="0" applyFont="1" applyAlignment="1">
      <alignment vertical="top"/>
    </xf>
    <xf numFmtId="0" fontId="3" fillId="0" borderId="0" xfId="0" applyFont="1" applyAlignment="1">
      <alignment vertical="top"/>
    </xf>
    <xf numFmtId="0" fontId="7" fillId="0" borderId="0" xfId="0" applyFont="1" applyAlignment="1">
      <alignment horizontal="center" wrapText="1"/>
    </xf>
    <xf numFmtId="0" fontId="15" fillId="0" borderId="0" xfId="0" applyFont="1" applyAlignment="1">
      <alignment horizontal="center" wrapText="1"/>
    </xf>
    <xf numFmtId="0" fontId="16" fillId="8" borderId="9" xfId="0" applyFont="1" applyFill="1" applyBorder="1" applyAlignment="1">
      <alignment horizontal="center"/>
    </xf>
    <xf numFmtId="0" fontId="14" fillId="0" borderId="0" xfId="0" applyFont="1" applyAlignment="1">
      <alignment horizontal="center"/>
    </xf>
    <xf numFmtId="0" fontId="14"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17" fillId="0" borderId="0" xfId="0" applyFont="1" applyAlignment="1"/>
    <xf numFmtId="0" fontId="2" fillId="0" borderId="8" xfId="0" applyFont="1" applyBorder="1" applyAlignment="1">
      <alignment vertical="center"/>
    </xf>
    <xf numFmtId="0" fontId="7" fillId="0" borderId="2" xfId="0" applyFont="1" applyBorder="1" applyAlignment="1"/>
    <xf numFmtId="0" fontId="3" fillId="0" borderId="0" xfId="0" applyFont="1" applyAlignment="1">
      <alignment horizontal="center"/>
    </xf>
    <xf numFmtId="0" fontId="18" fillId="0" borderId="0" xfId="0" applyFont="1" applyAlignment="1"/>
    <xf numFmtId="0" fontId="3" fillId="0" borderId="2" xfId="0" applyFont="1" applyBorder="1" applyAlignment="1">
      <alignment horizontal="center"/>
    </xf>
    <xf numFmtId="0" fontId="18" fillId="0" borderId="2" xfId="0" applyFont="1" applyBorder="1" applyAlignment="1"/>
    <xf numFmtId="0" fontId="19" fillId="0" borderId="8" xfId="0" applyFont="1" applyBorder="1" applyAlignment="1"/>
    <xf numFmtId="0" fontId="20"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1" fillId="0" borderId="0" xfId="0" applyFont="1" applyAlignment="1"/>
    <xf numFmtId="0" fontId="19" fillId="0" borderId="0" xfId="0" applyFont="1" applyAlignment="1"/>
    <xf numFmtId="0" fontId="2" fillId="0" borderId="0" xfId="0" applyFont="1" applyAlignment="1">
      <alignment horizontal="right"/>
    </xf>
    <xf numFmtId="0" fontId="2" fillId="0" borderId="0" xfId="0" applyFont="1" applyAlignment="1">
      <alignment vertical="top"/>
    </xf>
    <xf numFmtId="0" fontId="3" fillId="0" borderId="0" xfId="0" applyFont="1" applyAlignment="1">
      <alignment horizontal="right"/>
    </xf>
    <xf numFmtId="0" fontId="2" fillId="0" borderId="8" xfId="0" applyFont="1" applyBorder="1" applyAlignment="1">
      <alignment horizontal="left"/>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0" borderId="9" xfId="0" applyFont="1" applyFill="1" applyBorder="1" applyAlignment="1"/>
    <xf numFmtId="0" fontId="7" fillId="0" borderId="0" xfId="0" applyFont="1" applyAlignment="1">
      <alignment horizontal="left" vertical="center"/>
    </xf>
    <xf numFmtId="0" fontId="15" fillId="0" borderId="0" xfId="0" applyFont="1" applyAlignment="1">
      <alignment horizontal="left" vertical="center" wrapText="1"/>
    </xf>
    <xf numFmtId="0" fontId="3" fillId="0" borderId="0" xfId="0" applyFont="1" applyAlignment="1">
      <alignment horizontal="left" vertical="center" wrapText="1"/>
    </xf>
    <xf numFmtId="0" fontId="7" fillId="0" borderId="8" xfId="0" applyFont="1" applyBorder="1" applyAlignment="1">
      <alignment horizontal="left"/>
    </xf>
    <xf numFmtId="0" fontId="7" fillId="0" borderId="0" xfId="0" applyFont="1" applyAlignment="1">
      <alignment horizontal="left"/>
    </xf>
    <xf numFmtId="0" fontId="15" fillId="0" borderId="0" xfId="0" applyFont="1" applyAlignment="1">
      <alignment vertical="center" wrapText="1"/>
    </xf>
    <xf numFmtId="0" fontId="15" fillId="0" borderId="8" xfId="0" applyFont="1" applyBorder="1" applyAlignment="1">
      <alignment vertical="center" wrapText="1"/>
    </xf>
    <xf numFmtId="0" fontId="3" fillId="0" borderId="8" xfId="0" applyFont="1" applyBorder="1" applyAlignment="1"/>
    <xf numFmtId="0" fontId="12" fillId="0" borderId="0" xfId="0" applyFont="1" applyAlignment="1">
      <alignment horizontal="center"/>
    </xf>
    <xf numFmtId="0" fontId="2" fillId="2" borderId="9" xfId="0" applyFont="1" applyFill="1" applyBorder="1" applyAlignment="1">
      <alignment horizontal="right"/>
    </xf>
    <xf numFmtId="0" fontId="20" fillId="0" borderId="8" xfId="0" applyFont="1" applyBorder="1" applyAlignment="1">
      <alignment horizontal="center"/>
    </xf>
    <xf numFmtId="0" fontId="2" fillId="0" borderId="28" xfId="0" applyFont="1" applyBorder="1" applyAlignment="1"/>
    <xf numFmtId="0" fontId="2" fillId="0" borderId="29" xfId="0" applyFont="1" applyBorder="1" applyAlignment="1"/>
    <xf numFmtId="0" fontId="3" fillId="0" borderId="29" xfId="0" applyFont="1" applyBorder="1" applyAlignment="1"/>
    <xf numFmtId="0" fontId="2" fillId="0" borderId="30" xfId="0" applyFont="1" applyBorder="1" applyAlignment="1"/>
    <xf numFmtId="0" fontId="3" fillId="0" borderId="8" xfId="0" applyFont="1" applyBorder="1" applyAlignment="1">
      <alignment horizontal="center"/>
    </xf>
    <xf numFmtId="2" fontId="2" fillId="10" borderId="9" xfId="0" applyNumberFormat="1" applyFont="1" applyFill="1" applyBorder="1" applyAlignment="1"/>
    <xf numFmtId="0" fontId="20" fillId="0" borderId="0" xfId="0" applyFont="1" applyAlignment="1">
      <alignment horizontal="center"/>
    </xf>
    <xf numFmtId="0" fontId="20" fillId="0" borderId="0" xfId="0" applyFont="1" applyAlignment="1">
      <alignment horizontal="left"/>
    </xf>
    <xf numFmtId="0" fontId="16" fillId="0" borderId="8" xfId="0" applyFont="1" applyBorder="1" applyAlignment="1"/>
    <xf numFmtId="0" fontId="16" fillId="0" borderId="0" xfId="0" applyFont="1" applyAlignment="1"/>
    <xf numFmtId="0" fontId="16" fillId="0" borderId="0" xfId="0" applyFont="1" applyAlignment="1">
      <alignment horizontal="right"/>
    </xf>
    <xf numFmtId="0" fontId="16"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5" fillId="0" borderId="0" xfId="0" applyFont="1" applyAlignment="1">
      <alignment horizontal="left"/>
    </xf>
    <xf numFmtId="0" fontId="15" fillId="0" borderId="0" xfId="0" applyFont="1" applyAlignment="1">
      <alignment horizontal="center"/>
    </xf>
    <xf numFmtId="0" fontId="15" fillId="0" borderId="31" xfId="0" applyFont="1" applyBorder="1" applyAlignment="1">
      <alignment horizontal="center"/>
    </xf>
    <xf numFmtId="0" fontId="16" fillId="8" borderId="32" xfId="0" applyFont="1" applyFill="1" applyBorder="1" applyAlignment="1">
      <alignment horizontal="left"/>
    </xf>
    <xf numFmtId="0" fontId="16" fillId="8" borderId="33" xfId="0" applyFont="1" applyFill="1" applyBorder="1" applyAlignment="1">
      <alignment horizontal="left"/>
    </xf>
    <xf numFmtId="164" fontId="3" fillId="8" borderId="34" xfId="0" applyNumberFormat="1" applyFont="1" applyFill="1" applyBorder="1" applyAlignment="1"/>
    <xf numFmtId="0" fontId="16" fillId="0" borderId="0" xfId="0" applyFont="1" applyAlignment="1">
      <alignment horizontal="center"/>
    </xf>
    <xf numFmtId="164" fontId="3" fillId="0" borderId="0" xfId="0" applyNumberFormat="1" applyFont="1" applyAlignment="1"/>
    <xf numFmtId="0" fontId="22" fillId="0" borderId="8" xfId="0" applyFont="1" applyBorder="1" applyAlignment="1"/>
    <xf numFmtId="0" fontId="15" fillId="0" borderId="8" xfId="0" applyFont="1" applyBorder="1" applyAlignment="1"/>
    <xf numFmtId="0" fontId="22" fillId="0" borderId="0" xfId="0" applyFont="1" applyAlignment="1"/>
    <xf numFmtId="0" fontId="15" fillId="0" borderId="0" xfId="0" applyFont="1" applyAlignment="1"/>
    <xf numFmtId="0" fontId="23" fillId="0" borderId="0" xfId="0" applyFont="1" applyAlignment="1">
      <alignment horizontal="center"/>
    </xf>
    <xf numFmtId="0" fontId="5" fillId="0" borderId="1" xfId="0" applyFont="1" applyBorder="1" applyAlignment="1"/>
    <xf numFmtId="0" fontId="2" fillId="10" borderId="9" xfId="0" applyFont="1" applyFill="1" applyBorder="1" applyAlignment="1">
      <alignment horizontal="center"/>
    </xf>
    <xf numFmtId="14" fontId="2" fillId="10" borderId="9" xfId="0" applyNumberFormat="1" applyFont="1" applyFill="1" applyBorder="1" applyAlignment="1">
      <alignment horizontal="center"/>
    </xf>
    <xf numFmtId="14" fontId="2" fillId="0" borderId="0" xfId="0" applyNumberFormat="1" applyFont="1" applyAlignment="1">
      <alignment horizontal="right"/>
    </xf>
    <xf numFmtId="0" fontId="24" fillId="0" borderId="1" xfId="0" applyFont="1" applyBorder="1" applyAlignment="1"/>
    <xf numFmtId="1" fontId="2" fillId="10"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0"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7" fillId="5" borderId="17" xfId="0" applyFont="1" applyFill="1" applyBorder="1" applyAlignment="1">
      <alignment horizontal="left"/>
    </xf>
    <xf numFmtId="0" fontId="2" fillId="5" borderId="17" xfId="0" applyFont="1" applyFill="1" applyBorder="1" applyAlignment="1">
      <alignment horizontal="left"/>
    </xf>
    <xf numFmtId="0" fontId="2" fillId="16" borderId="9" xfId="0" applyFont="1" applyFill="1" applyBorder="1" applyAlignment="1"/>
    <xf numFmtId="0" fontId="2" fillId="17"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3"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0" borderId="9" xfId="0" applyNumberFormat="1" applyFont="1" applyFill="1" applyBorder="1" applyAlignment="1">
      <alignment horizontal="center"/>
    </xf>
    <xf numFmtId="1" fontId="25" fillId="0" borderId="8" xfId="0" applyNumberFormat="1" applyFont="1" applyBorder="1" applyAlignment="1"/>
    <xf numFmtId="0" fontId="26" fillId="0" borderId="0" xfId="0" applyFont="1" applyAlignment="1">
      <alignment horizontal="left" vertical="center"/>
    </xf>
    <xf numFmtId="2" fontId="25" fillId="0" borderId="8" xfId="0" applyNumberFormat="1" applyFont="1" applyBorder="1" applyAlignment="1"/>
    <xf numFmtId="1" fontId="25" fillId="0" borderId="8" xfId="0" applyNumberFormat="1" applyFont="1" applyBorder="1" applyAlignment="1">
      <alignment horizontal="left"/>
    </xf>
    <xf numFmtId="1" fontId="27" fillId="0" borderId="8" xfId="0" applyNumberFormat="1" applyFont="1" applyBorder="1" applyAlignment="1"/>
    <xf numFmtId="0" fontId="28"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1" fillId="0" borderId="0" xfId="0" applyFont="1" applyAlignment="1">
      <alignment horizontal="center"/>
    </xf>
    <xf numFmtId="3" fontId="2" fillId="0" borderId="0" xfId="0" applyNumberFormat="1" applyFont="1" applyAlignment="1">
      <alignment horizontal="center"/>
    </xf>
    <xf numFmtId="0" fontId="2" fillId="0" borderId="0" xfId="0" applyFont="1" applyAlignment="1">
      <alignment horizontal="left" vertical="center" wrapText="1"/>
    </xf>
    <xf numFmtId="0" fontId="0" fillId="0" borderId="0" xfId="0" applyFont="1" applyAlignment="1"/>
    <xf numFmtId="0" fontId="2" fillId="0" borderId="0" xfId="0" applyFont="1" applyAlignment="1">
      <alignment horizontal="center"/>
    </xf>
    <xf numFmtId="0" fontId="2" fillId="2" borderId="13" xfId="0" applyFont="1" applyFill="1" applyBorder="1" applyAlignment="1"/>
    <xf numFmtId="0" fontId="10" fillId="0" borderId="14" xfId="0" applyFont="1" applyBorder="1"/>
    <xf numFmtId="0" fontId="10" fillId="0" borderId="15" xfId="0" applyFont="1" applyBorder="1"/>
    <xf numFmtId="0" fontId="2" fillId="2" borderId="13" xfId="0" applyFont="1" applyFill="1" applyBorder="1" applyAlignment="1">
      <alignment horizontal="center"/>
    </xf>
    <xf numFmtId="0" fontId="12" fillId="5" borderId="13" xfId="0" applyFont="1" applyFill="1" applyBorder="1" applyAlignment="1">
      <alignment horizontal="left" wrapText="1"/>
    </xf>
    <xf numFmtId="0" fontId="2" fillId="7" borderId="21" xfId="0" applyFont="1" applyFill="1" applyBorder="1" applyAlignment="1">
      <alignment horizontal="center" vertical="center" textRotation="90"/>
    </xf>
    <xf numFmtId="0" fontId="10" fillId="0" borderId="22" xfId="0" applyFont="1" applyBorder="1"/>
    <xf numFmtId="0" fontId="10" fillId="0" borderId="23" xfId="0" applyFont="1" applyBorder="1"/>
    <xf numFmtId="0" fontId="2" fillId="0" borderId="0" xfId="0" applyFont="1" applyAlignment="1">
      <alignment vertical="center" wrapText="1"/>
    </xf>
    <xf numFmtId="0" fontId="3" fillId="0" borderId="0" xfId="0" applyFont="1" applyAlignment="1">
      <alignment horizontal="left"/>
    </xf>
    <xf numFmtId="0" fontId="2" fillId="4" borderId="18" xfId="0" applyFont="1" applyFill="1" applyBorder="1" applyAlignment="1">
      <alignment horizontal="center" vertical="center" textRotation="90"/>
    </xf>
    <xf numFmtId="0" fontId="10" fillId="0" borderId="19" xfId="0" applyFont="1" applyBorder="1"/>
    <xf numFmtId="0" fontId="10" fillId="0" borderId="20" xfId="0" applyFont="1" applyBorder="1"/>
    <xf numFmtId="0" fontId="2" fillId="6" borderId="18" xfId="0" applyFont="1" applyFill="1" applyBorder="1" applyAlignment="1">
      <alignment horizontal="center" vertical="center" textRotation="90"/>
    </xf>
    <xf numFmtId="0" fontId="3" fillId="0" borderId="0" xfId="0" applyFont="1" applyAlignment="1"/>
    <xf numFmtId="0" fontId="7" fillId="8" borderId="5" xfId="0" applyFont="1" applyFill="1" applyBorder="1" applyAlignment="1">
      <alignment horizontal="center"/>
    </xf>
    <xf numFmtId="0" fontId="10" fillId="0" borderId="6" xfId="0" applyFont="1" applyBorder="1"/>
    <xf numFmtId="0" fontId="10" fillId="0" borderId="7" xfId="0" applyFont="1" applyBorder="1"/>
    <xf numFmtId="0" fontId="7" fillId="0" borderId="0" xfId="0" applyFont="1" applyAlignment="1">
      <alignment horizontal="left" vertical="center" wrapText="1"/>
    </xf>
    <xf numFmtId="0" fontId="2" fillId="0" borderId="1" xfId="0" applyFont="1" applyBorder="1" applyAlignment="1">
      <alignment horizontal="left" vertical="top" wrapText="1"/>
    </xf>
    <xf numFmtId="0" fontId="10" fillId="0" borderId="2" xfId="0" applyFont="1" applyBorder="1"/>
    <xf numFmtId="0" fontId="10" fillId="0" borderId="3" xfId="0" applyFont="1" applyBorder="1"/>
    <xf numFmtId="0" fontId="10" fillId="0" borderId="11" xfId="0" applyFont="1" applyBorder="1"/>
    <xf numFmtId="0" fontId="10" fillId="0" borderId="8" xfId="0" applyFont="1" applyBorder="1"/>
    <xf numFmtId="0" fontId="10" fillId="0" borderId="12" xfId="0" applyFont="1" applyBorder="1"/>
    <xf numFmtId="0" fontId="2" fillId="0" borderId="1" xfId="0" applyFont="1" applyBorder="1" applyAlignment="1">
      <alignment horizontal="center" vertical="center" wrapText="1"/>
    </xf>
    <xf numFmtId="0" fontId="10" fillId="0" borderId="4" xfId="0" applyFont="1" applyBorder="1"/>
    <xf numFmtId="0" fontId="10" fillId="0" borderId="10" xfId="0" applyFont="1" applyBorder="1"/>
    <xf numFmtId="0" fontId="13" fillId="8" borderId="1" xfId="0" applyFont="1" applyFill="1" applyBorder="1" applyAlignment="1">
      <alignment horizontal="center" vertical="center" wrapText="1"/>
    </xf>
    <xf numFmtId="0" fontId="10" fillId="0" borderId="24" xfId="0" applyFont="1" applyBorder="1"/>
    <xf numFmtId="0" fontId="10" fillId="0" borderId="26" xfId="0" applyFont="1" applyBorder="1"/>
    <xf numFmtId="0" fontId="12" fillId="8" borderId="25" xfId="0" applyFont="1" applyFill="1" applyBorder="1" applyAlignment="1">
      <alignment horizontal="center" vertical="center" wrapText="1"/>
    </xf>
    <xf numFmtId="0" fontId="10" fillId="0" borderId="27" xfId="0" applyFont="1" applyBorder="1"/>
    <xf numFmtId="0" fontId="2" fillId="2" borderId="18" xfId="0" applyFont="1" applyFill="1" applyBorder="1" applyAlignment="1">
      <alignment horizontal="left" vertical="center" textRotation="90" wrapText="1"/>
    </xf>
    <xf numFmtId="0" fontId="2" fillId="15" borderId="18" xfId="0" applyFont="1" applyFill="1" applyBorder="1" applyAlignment="1">
      <alignment horizontal="left" vertical="center" textRotation="90" wrapText="1"/>
    </xf>
    <xf numFmtId="0" fontId="2" fillId="1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4" fillId="0" borderId="8" xfId="0" applyFont="1" applyBorder="1" applyAlignment="1">
      <alignment horizontal="center"/>
    </xf>
    <xf numFmtId="0" fontId="2" fillId="18" borderId="18" xfId="0" applyFont="1" applyFill="1" applyBorder="1" applyAlignment="1">
      <alignment horizontal="left" vertical="center" textRotation="90" wrapText="1"/>
    </xf>
    <xf numFmtId="0" fontId="2" fillId="16" borderId="18" xfId="0" applyFont="1" applyFill="1" applyBorder="1" applyAlignment="1">
      <alignment horizontal="left" vertical="top" textRotation="90"/>
    </xf>
    <xf numFmtId="0" fontId="2" fillId="12" borderId="18" xfId="0" applyFont="1" applyFill="1" applyBorder="1" applyAlignment="1">
      <alignment horizontal="left" vertical="center" textRotation="90"/>
    </xf>
    <xf numFmtId="0" fontId="2" fillId="17"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7" fillId="0" borderId="8" xfId="0" applyFont="1" applyBorder="1" applyAlignment="1">
      <alignment horizontal="left"/>
    </xf>
    <xf numFmtId="0" fontId="2"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xf>
    <xf numFmtId="0" fontId="7" fillId="0" borderId="8" xfId="0" applyFont="1" applyBorder="1" applyAlignment="1">
      <alignment horizontal="left" vertical="center"/>
    </xf>
    <xf numFmtId="0" fontId="2" fillId="10" borderId="5" xfId="0" applyFont="1" applyFill="1" applyBorder="1" applyAlignment="1">
      <alignment horizontal="center" vertical="center"/>
    </xf>
    <xf numFmtId="0" fontId="2" fillId="0" borderId="0" xfId="0" applyFont="1" applyAlignment="1"/>
    <xf numFmtId="0" fontId="2" fillId="10" borderId="13" xfId="0" applyFont="1" applyFill="1" applyBorder="1" applyAlignment="1"/>
    <xf numFmtId="0" fontId="2" fillId="0" borderId="8" xfId="0" applyFont="1" applyBorder="1" applyAlignment="1"/>
    <xf numFmtId="0" fontId="2" fillId="10" borderId="5" xfId="0" applyFont="1" applyFill="1" applyBorder="1" applyAlignment="1">
      <alignment horizontal="center"/>
    </xf>
    <xf numFmtId="2" fontId="2" fillId="10" borderId="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104775</xdr:colOff>
      <xdr:row>12</xdr:row>
      <xdr:rowOff>104775</xdr:rowOff>
    </xdr:from>
    <xdr:ext cx="4676775" cy="3543300"/>
    <xdr:grpSp>
      <xdr:nvGrpSpPr>
        <xdr:cNvPr id="2" name="Shape 2"/>
        <xdr:cNvGrpSpPr/>
      </xdr:nvGrpSpPr>
      <xdr:grpSpPr>
        <a:xfrm>
          <a:off x="6981825" y="1752600"/>
          <a:ext cx="4676775" cy="3543300"/>
          <a:chOff x="-3723968" y="61482"/>
          <a:chExt cx="11408356" cy="5490168"/>
        </a:xfrm>
      </xdr:grpSpPr>
      <xdr:grpSp>
        <xdr:nvGrpSpPr>
          <xdr:cNvPr id="3" name="Shape 3"/>
          <xdr:cNvGrpSpPr/>
        </xdr:nvGrpSpPr>
        <xdr:grpSpPr>
          <a:xfrm>
            <a:off x="-3723968" y="61482"/>
            <a:ext cx="11408356" cy="5490168"/>
            <a:chOff x="-4001055" y="161442"/>
            <a:chExt cx="11756880" cy="5342583"/>
          </a:xfrm>
        </xdr:grpSpPr>
        <xdr:sp macro="" textlink="">
          <xdr:nvSpPr>
            <xdr:cNvPr id="4" name="Shape 4"/>
            <xdr:cNvSpPr/>
          </xdr:nvSpPr>
          <xdr:spPr>
            <a:xfrm>
              <a:off x="2936175" y="2055975"/>
              <a:ext cx="4819650" cy="3448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xdr:cNvGrpSpPr/>
          </xdr:nvGrpSpPr>
          <xdr:grpSpPr>
            <a:xfrm>
              <a:off x="-4001055" y="161442"/>
              <a:ext cx="11756880" cy="5342583"/>
              <a:chOff x="0" y="0"/>
              <a:chExt cx="1227" cy="564"/>
            </a:xfrm>
          </xdr:grpSpPr>
          <xdr:sp macro="" textlink="">
            <xdr:nvSpPr>
              <xdr:cNvPr id="6" name="Shape 6"/>
              <xdr:cNvSpPr/>
            </xdr:nvSpPr>
            <xdr:spPr>
              <a:xfrm>
                <a:off x="724" y="200"/>
                <a:ext cx="500" cy="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xdr:cNvSpPr/>
            </xdr:nvSpPr>
            <xdr:spPr>
              <a:xfrm>
                <a:off x="724" y="200"/>
                <a:ext cx="503" cy="364"/>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xdr:cNvSpPr/>
            </xdr:nvSpPr>
            <xdr:spPr>
              <a:xfrm>
                <a:off x="836" y="201"/>
                <a:ext cx="390" cy="342"/>
              </a:xfrm>
              <a:prstGeom prst="rect">
                <a:avLst/>
              </a:prstGeom>
              <a:noFill/>
              <a:ln w="13325"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xdr:cNvPicPr preferRelativeResize="0"/>
            </xdr:nvPicPr>
            <xdr:blipFill rotWithShape="1">
              <a:blip xmlns:r="http://schemas.openxmlformats.org/officeDocument/2006/relationships" r:embed="rId1">
                <a:alphaModFix/>
              </a:blip>
              <a:srcRect/>
              <a:stretch/>
            </xdr:blipFill>
            <xdr:spPr>
              <a:xfrm>
                <a:off x="0" y="0"/>
                <a:ext cx="1" cy="1"/>
              </a:xfrm>
              <a:prstGeom prst="rect">
                <a:avLst/>
              </a:prstGeom>
              <a:noFill/>
              <a:ln>
                <a:noFill/>
              </a:ln>
            </xdr:spPr>
          </xdr:pic>
          <xdr:sp macro="" textlink="">
            <xdr:nvSpPr>
              <xdr:cNvPr id="10" name="Shape 10"/>
              <xdr:cNvSpPr/>
            </xdr:nvSpPr>
            <xdr:spPr>
              <a:xfrm>
                <a:off x="843" y="547"/>
                <a:ext cx="103" cy="1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50" i="0" u="none" strike="noStrike">
                    <a:solidFill>
                      <a:srgbClr val="FF0000"/>
                    </a:solidFill>
                    <a:latin typeface="Arial"/>
                    <a:ea typeface="Arial"/>
                    <a:cs typeface="Arial"/>
                    <a:sym typeface="Arial"/>
                  </a:rPr>
                  <a:t>Historical area</a:t>
                </a:r>
                <a:endParaRPr sz="1400"/>
              </a:p>
              <a:p>
                <a:pPr marL="0" lvl="0" indent="0" algn="l" rtl="0">
                  <a:spcBef>
                    <a:spcPts val="0"/>
                  </a:spcBef>
                  <a:spcAft>
                    <a:spcPts val="0"/>
                  </a:spcAft>
                  <a:buNone/>
                </a:pPr>
                <a:endParaRPr sz="1150" i="0" u="none" strike="noStrike">
                  <a:solidFill>
                    <a:srgbClr val="FF0000"/>
                  </a:solidFill>
                  <a:latin typeface="Arial"/>
                  <a:ea typeface="Arial"/>
                  <a:cs typeface="Arial"/>
                  <a:sym typeface="Arial"/>
                </a:endParaRPr>
              </a:p>
            </xdr:txBody>
          </xdr:sp>
          <xdr:sp macro="" textlink="">
            <xdr:nvSpPr>
              <xdr:cNvPr id="11" name="Shape 11"/>
              <xdr:cNvSpPr/>
            </xdr:nvSpPr>
            <xdr:spPr>
              <a:xfrm>
                <a:off x="84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2"/>
              <xdr:cNvSpPr/>
            </xdr:nvSpPr>
            <xdr:spPr>
              <a:xfrm>
                <a:off x="103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13"/>
              <xdr:cNvSpPr/>
            </xdr:nvSpPr>
            <xdr:spPr>
              <a:xfrm>
                <a:off x="1042" y="492"/>
                <a:ext cx="137"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 S</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14" name="Shape 14"/>
              <xdr:cNvSpPr/>
            </xdr:nvSpPr>
            <xdr:spPr>
              <a:xfrm>
                <a:off x="85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5"/>
              <xdr:cNvSpPr/>
            </xdr:nvSpPr>
            <xdr:spPr>
              <a:xfrm>
                <a:off x="85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xdr:cNvSpPr/>
            </xdr:nvSpPr>
            <xdr:spPr>
              <a:xfrm>
                <a:off x="85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xdr:cNvSpPr/>
            </xdr:nvSpPr>
            <xdr:spPr>
              <a:xfrm>
                <a:off x="853" y="455"/>
                <a:ext cx="49" cy="3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Block=3</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18" name="Shape 18"/>
              <xdr:cNvSpPr/>
            </xdr:nvSpPr>
            <xdr:spPr>
              <a:xfrm>
                <a:off x="104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xdr:cNvSpPr/>
            </xdr:nvSpPr>
            <xdr:spPr>
              <a:xfrm>
                <a:off x="104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xdr:cNvSpPr/>
            </xdr:nvSpPr>
            <xdr:spPr>
              <a:xfrm>
                <a:off x="104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xdr:cNvSpPr/>
            </xdr:nvSpPr>
            <xdr:spPr>
              <a:xfrm>
                <a:off x="94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xdr:cNvSpPr/>
            </xdr:nvSpPr>
            <xdr:spPr>
              <a:xfrm>
                <a:off x="94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3" name="Shape 23"/>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4" name="Shape 24"/>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5" name="Shape 25"/>
              <xdr:cNvSpPr/>
            </xdr:nvSpPr>
            <xdr:spPr>
              <a:xfrm>
                <a:off x="86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26"/>
              <xdr:cNvSpPr/>
            </xdr:nvSpPr>
            <xdr:spPr>
              <a:xfrm>
                <a:off x="86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2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8" name="Shape 2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9" name="Shape 29"/>
              <xdr:cNvSpPr/>
            </xdr:nvSpPr>
            <xdr:spPr>
              <a:xfrm>
                <a:off x="813" y="265"/>
                <a:ext cx="47" cy="5"/>
              </a:xfrm>
              <a:custGeom>
                <a:avLst/>
                <a:gdLst/>
                <a:ahLst/>
                <a:cxnLst/>
                <a:rect l="l" t="t" r="r" b="b"/>
                <a:pathLst>
                  <a:path w="761" h="86" extrusionOk="0">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w="9525" cap="flat" cmpd="sng">
                <a:solidFill>
                  <a:srgbClr val="000000"/>
                </a:solidFill>
                <a:prstDash val="solid"/>
                <a:round/>
                <a:headEnd type="none" w="sm" len="sm"/>
                <a:tailEnd type="none" w="sm" len="sm"/>
              </a:ln>
            </xdr:spPr>
          </xdr:sp>
          <xdr:sp macro="" textlink="">
            <xdr:nvSpPr>
              <xdr:cNvPr id="30" name="Shape 30"/>
              <xdr:cNvSpPr/>
            </xdr:nvSpPr>
            <xdr:spPr>
              <a:xfrm>
                <a:off x="724" y="245"/>
                <a:ext cx="105" cy="51"/>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The building code</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is N_1_2</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 </a:t>
                </a:r>
                <a:endParaRPr sz="1400"/>
              </a:p>
              <a:p>
                <a:pPr marL="0" lvl="0" indent="0" algn="l" rtl="0">
                  <a:spcBef>
                    <a:spcPts val="0"/>
                  </a:spcBef>
                  <a:spcAft>
                    <a:spcPts val="0"/>
                  </a:spcAft>
                  <a:buNone/>
                </a:pPr>
                <a:endParaRPr sz="1000" i="0" u="none" strike="noStrike">
                  <a:solidFill>
                    <a:srgbClr val="000000"/>
                  </a:solidFill>
                  <a:latin typeface="Arial"/>
                  <a:ea typeface="Arial"/>
                  <a:cs typeface="Arial"/>
                  <a:sym typeface="Arial"/>
                </a:endParaRPr>
              </a:p>
            </xdr:txBody>
          </xdr:sp>
          <xdr:sp macro="" textlink="">
            <xdr:nvSpPr>
              <xdr:cNvPr id="31" name="Shape 31"/>
              <xdr:cNvSpPr/>
            </xdr:nvSpPr>
            <xdr:spPr>
              <a:xfrm>
                <a:off x="853" y="489"/>
                <a:ext cx="139"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a:t>
                </a:r>
                <a:r>
                  <a:rPr lang="en-US" sz="1050" i="0" u="none" strike="noStrike">
                    <a:solidFill>
                      <a:srgbClr val="333399"/>
                    </a:solidFill>
                    <a:latin typeface="Arial"/>
                    <a:ea typeface="Arial"/>
                    <a:cs typeface="Arial"/>
                    <a:sym typeface="Arial"/>
                  </a:rPr>
                  <a:t> </a:t>
                </a:r>
                <a:r>
                  <a:rPr lang="en-US" sz="900" i="0" u="none" strike="noStrike">
                    <a:solidFill>
                      <a:srgbClr val="333399"/>
                    </a:solidFill>
                    <a:latin typeface="Arial"/>
                    <a:ea typeface="Arial"/>
                    <a:cs typeface="Arial"/>
                    <a:sym typeface="Arial"/>
                  </a:rPr>
                  <a:t>N</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32" name="Shape 32"/>
              <xdr:cNvSpPr/>
            </xdr:nvSpPr>
            <xdr:spPr>
              <a:xfrm>
                <a:off x="853" y="284"/>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=1</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3" name="Shape 33"/>
              <xdr:cNvSpPr/>
            </xdr:nvSpPr>
            <xdr:spPr>
              <a:xfrm>
                <a:off x="853" y="370"/>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=2</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4" name="Shape 34"/>
              <xdr:cNvSpPr/>
            </xdr:nvSpPr>
            <xdr:spPr>
              <a:xfrm>
                <a:off x="1044" y="285"/>
                <a:ext cx="40"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5" name="Shape 35"/>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6" name="Shape 36"/>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7" name="Shape 3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8" name="Shape 3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9" name="Shape 39"/>
              <xdr:cNvSpPr/>
            </xdr:nvSpPr>
            <xdr:spPr>
              <a:xfrm>
                <a:off x="747" y="302"/>
                <a:ext cx="3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a:p>
                <a:pPr marL="0" lvl="0" indent="0" algn="l" rtl="0">
                  <a:spcBef>
                    <a:spcPts val="0"/>
                  </a:spcBef>
                  <a:spcAft>
                    <a:spcPts val="0"/>
                  </a:spcAft>
                  <a:buNone/>
                </a:pPr>
                <a:endParaRPr sz="1400"/>
              </a:p>
            </xdr:txBody>
          </xdr:sp>
        </xdr:grpSp>
      </xdr:grpSp>
    </xdr:grpSp>
    <xdr:clientData fLocksWithSheet="0"/>
  </xdr:oneCellAnchor>
  <xdr:oneCellAnchor>
    <xdr:from>
      <xdr:col>16</xdr:col>
      <xdr:colOff>0</xdr:colOff>
      <xdr:row>56</xdr:row>
      <xdr:rowOff>0</xdr:rowOff>
    </xdr:from>
    <xdr:ext cx="3219450" cy="1457325"/>
    <xdr:pic>
      <xdr:nvPicPr>
        <xdr:cNvPr id="40"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15</xdr:col>
      <xdr:colOff>219075</xdr:colOff>
      <xdr:row>60</xdr:row>
      <xdr:rowOff>161925</xdr:rowOff>
    </xdr:from>
    <xdr:ext cx="5200650" cy="3219450"/>
    <xdr:pic>
      <xdr:nvPicPr>
        <xdr:cNvPr id="41" name="image3.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219075</xdr:colOff>
      <xdr:row>96</xdr:row>
      <xdr:rowOff>85725</xdr:rowOff>
    </xdr:from>
    <xdr:ext cx="3743325" cy="2333625"/>
    <xdr:pic>
      <xdr:nvPicPr>
        <xdr:cNvPr id="42" name="image2.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0"/>
  <sheetViews>
    <sheetView tabSelected="1" zoomScaleNormal="100" workbookViewId="0">
      <selection activeCell="J94" sqref="J94"/>
    </sheetView>
  </sheetViews>
  <sheetFormatPr defaultColWidth="14.42578125" defaultRowHeight="15" customHeight="1"/>
  <cols>
    <col min="1" max="1" width="1.42578125" customWidth="1"/>
    <col min="2" max="2" width="3.42578125" customWidth="1"/>
    <col min="3" max="3" width="1.42578125" customWidth="1"/>
    <col min="4" max="4" width="28.28515625" customWidth="1"/>
    <col min="5" max="5" width="1.42578125" customWidth="1"/>
    <col min="6" max="6" width="8.85546875" customWidth="1"/>
    <col min="7" max="7" width="1.42578125" customWidth="1"/>
    <col min="8" max="8" width="10.28515625" customWidth="1"/>
    <col min="9" max="9" width="1.42578125" customWidth="1"/>
    <col min="10" max="10" width="9.28515625" customWidth="1"/>
    <col min="11" max="11" width="1.42578125" customWidth="1"/>
    <col min="12" max="12" width="16.42578125" customWidth="1"/>
    <col min="13" max="13" width="1.85546875" customWidth="1"/>
    <col min="14" max="14" width="11.42578125" customWidth="1"/>
    <col min="15" max="15" width="1.42578125" customWidth="1"/>
    <col min="16" max="16" width="3.28515625" customWidth="1"/>
    <col min="17" max="29" width="11.425781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188" t="s">
        <v>1</v>
      </c>
      <c r="C2" s="189"/>
      <c r="D2" s="189"/>
      <c r="E2" s="189"/>
      <c r="F2" s="189"/>
      <c r="G2" s="189"/>
      <c r="H2" s="189"/>
      <c r="I2" s="189"/>
      <c r="J2" s="189"/>
      <c r="K2" s="189"/>
      <c r="L2" s="189"/>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328</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17"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17" t="s">
        <v>329</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9</v>
      </c>
      <c r="C13" s="14"/>
      <c r="D13" s="15"/>
      <c r="E13" s="2"/>
      <c r="F13" s="16"/>
      <c r="G13" s="16"/>
      <c r="H13" s="16"/>
      <c r="I13" s="16"/>
      <c r="J13" s="16"/>
      <c r="K13" s="16"/>
      <c r="L13" s="16"/>
      <c r="M13" s="2"/>
      <c r="N13" s="21">
        <v>44230</v>
      </c>
      <c r="O13" s="18"/>
      <c r="P13" s="2"/>
      <c r="Q13" s="22" t="s">
        <v>10</v>
      </c>
      <c r="R13" s="2"/>
      <c r="S13" s="2"/>
      <c r="T13" s="2"/>
      <c r="U13" s="2"/>
      <c r="V13" s="2"/>
      <c r="W13" s="2"/>
      <c r="X13" s="2"/>
      <c r="Y13" s="2"/>
      <c r="Z13" s="2"/>
      <c r="AA13" s="2"/>
      <c r="AB13" s="2"/>
      <c r="AC13" s="2"/>
    </row>
    <row r="14" spans="1:29" ht="3.75" customHeight="1">
      <c r="A14" s="23"/>
      <c r="B14" s="16"/>
      <c r="C14" s="16"/>
      <c r="D14" s="16"/>
      <c r="E14" s="16"/>
      <c r="F14" s="16"/>
      <c r="G14" s="16"/>
      <c r="H14" s="16"/>
      <c r="I14" s="16"/>
      <c r="J14" s="16"/>
      <c r="K14" s="16"/>
      <c r="L14" s="16"/>
      <c r="M14" s="16"/>
      <c r="N14" s="24"/>
      <c r="O14" s="25"/>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11</v>
      </c>
      <c r="B16" s="3"/>
      <c r="C16" s="2"/>
      <c r="D16" s="3"/>
      <c r="E16" s="2"/>
      <c r="F16" s="2"/>
      <c r="G16" s="2"/>
      <c r="H16" s="2"/>
      <c r="I16" s="2"/>
      <c r="J16" s="2"/>
      <c r="K16" s="2"/>
      <c r="L16" s="2"/>
      <c r="M16" s="2"/>
      <c r="N16" s="26" t="s">
        <v>12</v>
      </c>
      <c r="O16" s="2"/>
      <c r="P16" s="2"/>
      <c r="Q16" s="190"/>
      <c r="R16" s="189"/>
      <c r="S16" s="189"/>
      <c r="T16" s="189"/>
      <c r="U16" s="189"/>
      <c r="V16" s="189"/>
      <c r="W16" s="189"/>
      <c r="X16" s="2"/>
      <c r="Y16" s="2"/>
      <c r="Z16" s="2"/>
      <c r="AA16" s="2"/>
      <c r="AB16" s="2"/>
      <c r="AC16" s="2"/>
    </row>
    <row r="17" spans="1:29" ht="2.25" customHeight="1">
      <c r="A17" s="2"/>
      <c r="B17" s="2"/>
      <c r="C17" s="27"/>
      <c r="D17" s="27"/>
      <c r="E17" s="2"/>
      <c r="F17" s="2"/>
      <c r="G17" s="2"/>
      <c r="H17" s="2"/>
      <c r="I17" s="2"/>
      <c r="J17" s="2"/>
      <c r="K17" s="2"/>
      <c r="L17" s="2"/>
      <c r="M17" s="2"/>
      <c r="N17" s="4"/>
      <c r="O17" s="2"/>
      <c r="P17" s="2"/>
      <c r="Q17" s="189"/>
      <c r="R17" s="189"/>
      <c r="S17" s="189"/>
      <c r="T17" s="189"/>
      <c r="U17" s="189"/>
      <c r="V17" s="189"/>
      <c r="W17" s="189"/>
      <c r="X17" s="2"/>
      <c r="Y17" s="2"/>
      <c r="Z17" s="2"/>
      <c r="AA17" s="2"/>
      <c r="AB17" s="2"/>
      <c r="AC17" s="2"/>
    </row>
    <row r="18" spans="1:29" ht="3.75" customHeight="1">
      <c r="A18" s="7"/>
      <c r="B18" s="8"/>
      <c r="C18" s="28"/>
      <c r="D18" s="28"/>
      <c r="E18" s="8"/>
      <c r="F18" s="8"/>
      <c r="G18" s="8"/>
      <c r="H18" s="8"/>
      <c r="I18" s="8"/>
      <c r="J18" s="8"/>
      <c r="K18" s="8"/>
      <c r="L18" s="8"/>
      <c r="M18" s="8"/>
      <c r="N18" s="10"/>
      <c r="O18" s="11"/>
      <c r="P18" s="2"/>
      <c r="Q18" s="189"/>
      <c r="R18" s="189"/>
      <c r="S18" s="189"/>
      <c r="T18" s="189"/>
      <c r="U18" s="189"/>
      <c r="V18" s="189"/>
      <c r="W18" s="189"/>
      <c r="X18" s="2"/>
      <c r="Y18" s="2"/>
      <c r="Z18" s="2"/>
      <c r="AA18" s="2"/>
      <c r="AB18" s="2"/>
      <c r="AC18" s="2"/>
    </row>
    <row r="19" spans="1:29" ht="12.75" customHeight="1">
      <c r="A19" s="12"/>
      <c r="B19" s="13" t="s">
        <v>13</v>
      </c>
      <c r="C19" s="14"/>
      <c r="D19" s="15"/>
      <c r="E19" s="2"/>
      <c r="F19" s="191" t="s">
        <v>330</v>
      </c>
      <c r="G19" s="192"/>
      <c r="H19" s="192"/>
      <c r="I19" s="192"/>
      <c r="J19" s="192"/>
      <c r="K19" s="192"/>
      <c r="L19" s="192"/>
      <c r="M19" s="192"/>
      <c r="N19" s="193"/>
      <c r="O19" s="18"/>
      <c r="P19" s="2"/>
      <c r="Q19" s="189"/>
      <c r="R19" s="189"/>
      <c r="S19" s="189"/>
      <c r="T19" s="189"/>
      <c r="U19" s="189"/>
      <c r="V19" s="189"/>
      <c r="W19" s="189"/>
      <c r="X19" s="2"/>
      <c r="Y19" s="2"/>
      <c r="Z19" s="2"/>
      <c r="AA19" s="2"/>
      <c r="AB19" s="2"/>
      <c r="AC19" s="2"/>
    </row>
    <row r="20" spans="1:29" ht="3.75" customHeight="1">
      <c r="A20" s="12"/>
      <c r="B20" s="2"/>
      <c r="C20" s="2"/>
      <c r="D20" s="2"/>
      <c r="E20" s="2"/>
      <c r="F20" s="2"/>
      <c r="G20" s="2"/>
      <c r="H20" s="2"/>
      <c r="I20" s="2"/>
      <c r="J20" s="2"/>
      <c r="K20" s="2"/>
      <c r="L20" s="2"/>
      <c r="M20" s="2"/>
      <c r="N20" s="4"/>
      <c r="O20" s="18"/>
      <c r="P20" s="2"/>
      <c r="Q20" s="189"/>
      <c r="R20" s="189"/>
      <c r="S20" s="189"/>
      <c r="T20" s="189"/>
      <c r="U20" s="189"/>
      <c r="V20" s="189"/>
      <c r="W20" s="189"/>
      <c r="X20" s="2"/>
      <c r="Y20" s="2"/>
      <c r="Z20" s="2"/>
      <c r="AA20" s="2"/>
      <c r="AB20" s="2"/>
      <c r="AC20" s="2"/>
    </row>
    <row r="21" spans="1:29" ht="13.5" customHeight="1">
      <c r="A21" s="12"/>
      <c r="B21" s="13" t="s">
        <v>14</v>
      </c>
      <c r="C21" s="14"/>
      <c r="D21" s="15"/>
      <c r="E21" s="2"/>
      <c r="F21" s="191" t="s">
        <v>330</v>
      </c>
      <c r="G21" s="192"/>
      <c r="H21" s="192"/>
      <c r="I21" s="192"/>
      <c r="J21" s="192"/>
      <c r="K21" s="192"/>
      <c r="L21" s="192"/>
      <c r="M21" s="192"/>
      <c r="N21" s="193"/>
      <c r="O21" s="18"/>
      <c r="P21" s="2"/>
      <c r="Q21" s="189"/>
      <c r="R21" s="189"/>
      <c r="S21" s="189"/>
      <c r="T21" s="189"/>
      <c r="U21" s="189"/>
      <c r="V21" s="189"/>
      <c r="W21" s="189"/>
      <c r="X21" s="2"/>
      <c r="Y21" s="2"/>
      <c r="Z21" s="2"/>
      <c r="AA21" s="2"/>
      <c r="AB21" s="2"/>
      <c r="AC21" s="2"/>
    </row>
    <row r="22" spans="1:29" ht="3.75" customHeight="1">
      <c r="A22" s="12"/>
      <c r="B22" s="2"/>
      <c r="C22" s="2"/>
      <c r="D22" s="2"/>
      <c r="E22" s="2"/>
      <c r="F22" s="2"/>
      <c r="G22" s="2"/>
      <c r="H22" s="2"/>
      <c r="I22" s="2"/>
      <c r="J22" s="2"/>
      <c r="K22" s="2"/>
      <c r="L22" s="2"/>
      <c r="M22" s="2"/>
      <c r="N22" s="4"/>
      <c r="O22" s="18"/>
      <c r="P22" s="2"/>
      <c r="Q22" s="189"/>
      <c r="R22" s="189"/>
      <c r="S22" s="189"/>
      <c r="T22" s="189"/>
      <c r="U22" s="189"/>
      <c r="V22" s="189"/>
      <c r="W22" s="189"/>
      <c r="X22" s="2"/>
      <c r="Y22" s="2"/>
      <c r="Z22" s="2"/>
      <c r="AA22" s="2"/>
      <c r="AB22" s="2"/>
      <c r="AC22" s="2"/>
    </row>
    <row r="23" spans="1:29" ht="13.5" customHeight="1">
      <c r="A23" s="12"/>
      <c r="B23" s="13" t="s">
        <v>15</v>
      </c>
      <c r="C23" s="14"/>
      <c r="D23" s="15"/>
      <c r="E23" s="2"/>
      <c r="F23" s="16"/>
      <c r="G23" s="16"/>
      <c r="H23" s="16"/>
      <c r="I23" s="16"/>
      <c r="J23" s="16"/>
      <c r="K23" s="16"/>
      <c r="L23" s="16"/>
      <c r="M23" s="2"/>
      <c r="N23" s="29">
        <v>74</v>
      </c>
      <c r="O23" s="18"/>
      <c r="P23" s="19"/>
      <c r="Q23" s="189"/>
      <c r="R23" s="189"/>
      <c r="S23" s="189"/>
      <c r="T23" s="189"/>
      <c r="U23" s="189"/>
      <c r="V23" s="189"/>
      <c r="W23" s="189"/>
      <c r="X23" s="2"/>
      <c r="Y23" s="2"/>
      <c r="Z23" s="2"/>
      <c r="AA23" s="2"/>
      <c r="AB23" s="2"/>
      <c r="AC23" s="2"/>
    </row>
    <row r="24" spans="1:29" ht="3.75" customHeight="1">
      <c r="A24" s="12"/>
      <c r="B24" s="2"/>
      <c r="C24" s="2"/>
      <c r="D24" s="2"/>
      <c r="E24" s="2"/>
      <c r="F24" s="2"/>
      <c r="G24" s="2"/>
      <c r="H24" s="2"/>
      <c r="I24" s="2"/>
      <c r="J24" s="2"/>
      <c r="K24" s="2"/>
      <c r="L24" s="2"/>
      <c r="M24" s="2"/>
      <c r="N24" s="2"/>
      <c r="O24" s="18"/>
      <c r="P24" s="2"/>
      <c r="Q24" s="189"/>
      <c r="R24" s="189"/>
      <c r="S24" s="189"/>
      <c r="T24" s="189"/>
      <c r="U24" s="189"/>
      <c r="V24" s="189"/>
      <c r="W24" s="189"/>
      <c r="X24" s="2"/>
      <c r="Y24" s="2"/>
      <c r="Z24" s="2"/>
      <c r="AA24" s="2"/>
      <c r="AB24" s="2"/>
      <c r="AC24" s="2"/>
    </row>
    <row r="25" spans="1:29" ht="13.5" customHeight="1">
      <c r="A25" s="12"/>
      <c r="B25" s="13"/>
      <c r="C25" s="14"/>
      <c r="D25" s="15"/>
      <c r="E25" s="2"/>
      <c r="F25" s="16"/>
      <c r="G25" s="16"/>
      <c r="H25" s="16"/>
      <c r="I25" s="16"/>
      <c r="J25" s="16"/>
      <c r="K25" s="16"/>
      <c r="L25" s="16"/>
      <c r="M25" s="2"/>
      <c r="N25" s="30"/>
      <c r="O25" s="18"/>
      <c r="P25" s="2"/>
      <c r="Q25" s="189"/>
      <c r="R25" s="189"/>
      <c r="S25" s="189"/>
      <c r="T25" s="189"/>
      <c r="U25" s="189"/>
      <c r="V25" s="189"/>
      <c r="W25" s="189"/>
      <c r="X25" s="2"/>
      <c r="Y25" s="2"/>
      <c r="Z25" s="2"/>
      <c r="AA25" s="2"/>
      <c r="AB25" s="2"/>
      <c r="AC25" s="2"/>
    </row>
    <row r="26" spans="1:29" ht="3.75" customHeight="1">
      <c r="A26" s="12"/>
      <c r="B26" s="2"/>
      <c r="C26" s="2"/>
      <c r="D26" s="2"/>
      <c r="E26" s="2"/>
      <c r="F26" s="2"/>
      <c r="G26" s="2"/>
      <c r="H26" s="2"/>
      <c r="I26" s="2"/>
      <c r="J26" s="2"/>
      <c r="K26" s="2"/>
      <c r="L26" s="2"/>
      <c r="M26" s="2"/>
      <c r="N26" s="4"/>
      <c r="O26" s="18"/>
      <c r="P26" s="2"/>
      <c r="Q26" s="189"/>
      <c r="R26" s="189"/>
      <c r="S26" s="189"/>
      <c r="T26" s="189"/>
      <c r="U26" s="189"/>
      <c r="V26" s="189"/>
      <c r="W26" s="189"/>
      <c r="X26" s="2"/>
      <c r="Y26" s="2"/>
      <c r="Z26" s="2"/>
      <c r="AA26" s="2"/>
      <c r="AB26" s="2"/>
      <c r="AC26" s="2"/>
    </row>
    <row r="27" spans="1:29" ht="13.5" customHeight="1">
      <c r="A27" s="12"/>
      <c r="B27" s="13" t="s">
        <v>16</v>
      </c>
      <c r="C27" s="14"/>
      <c r="D27" s="15"/>
      <c r="E27" s="2"/>
      <c r="F27" s="191" t="s">
        <v>331</v>
      </c>
      <c r="G27" s="192"/>
      <c r="H27" s="192"/>
      <c r="I27" s="192"/>
      <c r="J27" s="192"/>
      <c r="K27" s="192"/>
      <c r="L27" s="192"/>
      <c r="M27" s="192"/>
      <c r="N27" s="193"/>
      <c r="O27" s="18"/>
      <c r="P27" s="2"/>
      <c r="Q27" s="189"/>
      <c r="R27" s="189"/>
      <c r="S27" s="189"/>
      <c r="T27" s="189"/>
      <c r="U27" s="189"/>
      <c r="V27" s="189"/>
      <c r="W27" s="189"/>
      <c r="X27" s="2"/>
      <c r="Y27" s="2"/>
      <c r="Z27" s="2"/>
      <c r="AA27" s="2"/>
      <c r="AB27" s="2"/>
      <c r="AC27" s="2"/>
    </row>
    <row r="28" spans="1:29" ht="3.75" customHeight="1">
      <c r="A28" s="12"/>
      <c r="B28" s="2"/>
      <c r="C28" s="2"/>
      <c r="D28" s="2"/>
      <c r="E28" s="2"/>
      <c r="F28" s="2"/>
      <c r="G28" s="2"/>
      <c r="H28" s="2"/>
      <c r="I28" s="2"/>
      <c r="J28" s="2"/>
      <c r="K28" s="2"/>
      <c r="L28" s="2"/>
      <c r="M28" s="2"/>
      <c r="N28" s="2"/>
      <c r="O28" s="18"/>
      <c r="P28" s="2"/>
      <c r="Q28" s="189"/>
      <c r="R28" s="189"/>
      <c r="S28" s="189"/>
      <c r="T28" s="189"/>
      <c r="U28" s="189"/>
      <c r="V28" s="189"/>
      <c r="W28" s="189"/>
      <c r="X28" s="2"/>
      <c r="Y28" s="2"/>
      <c r="Z28" s="2"/>
      <c r="AA28" s="2"/>
      <c r="AB28" s="2"/>
      <c r="AC28" s="2"/>
    </row>
    <row r="29" spans="1:29" ht="9.75" customHeight="1">
      <c r="A29" s="2"/>
      <c r="B29" s="2"/>
      <c r="C29" s="2"/>
      <c r="D29" s="2"/>
      <c r="E29" s="2"/>
      <c r="F29" s="2"/>
      <c r="G29" s="2"/>
      <c r="H29" s="2"/>
      <c r="I29" s="2"/>
      <c r="J29" s="2"/>
      <c r="K29" s="2"/>
      <c r="L29" s="2"/>
      <c r="M29" s="2"/>
      <c r="N29" s="4"/>
      <c r="O29" s="2"/>
      <c r="P29" s="2"/>
      <c r="Q29" s="189"/>
      <c r="R29" s="189"/>
      <c r="S29" s="189"/>
      <c r="T29" s="189"/>
      <c r="U29" s="189"/>
      <c r="V29" s="189"/>
      <c r="W29" s="189"/>
      <c r="X29" s="2"/>
      <c r="Y29" s="2"/>
      <c r="Z29" s="2"/>
      <c r="AA29" s="2"/>
      <c r="AB29" s="2"/>
      <c r="AC29" s="2"/>
    </row>
    <row r="30" spans="1:29" ht="12.75" customHeight="1">
      <c r="A30" s="3" t="s">
        <v>17</v>
      </c>
      <c r="B30" s="3"/>
      <c r="C30" s="2"/>
      <c r="D30" s="2"/>
      <c r="E30" s="2"/>
      <c r="F30" s="2"/>
      <c r="G30" s="2"/>
      <c r="H30" s="2"/>
      <c r="I30" s="2"/>
      <c r="J30" s="2"/>
      <c r="K30" s="2"/>
      <c r="L30" s="2"/>
      <c r="M30" s="2"/>
      <c r="N30" s="5" t="s">
        <v>3</v>
      </c>
      <c r="O30" s="2"/>
      <c r="P30" s="2"/>
      <c r="Q30" s="189"/>
      <c r="R30" s="189"/>
      <c r="S30" s="189"/>
      <c r="T30" s="189"/>
      <c r="U30" s="189"/>
      <c r="V30" s="189"/>
      <c r="W30" s="189"/>
      <c r="X30" s="2"/>
      <c r="Y30" s="2"/>
      <c r="Z30" s="2"/>
      <c r="AA30" s="2"/>
      <c r="AB30" s="2"/>
      <c r="AC30" s="2"/>
    </row>
    <row r="31" spans="1:29" ht="2.25" customHeight="1">
      <c r="A31" s="2"/>
      <c r="B31" s="2"/>
      <c r="C31" s="2"/>
      <c r="D31" s="2"/>
      <c r="E31" s="2"/>
      <c r="F31" s="2"/>
      <c r="G31" s="2"/>
      <c r="H31" s="2"/>
      <c r="I31" s="2"/>
      <c r="J31" s="2"/>
      <c r="K31" s="2"/>
      <c r="L31" s="2"/>
      <c r="M31" s="2"/>
      <c r="N31" s="4"/>
      <c r="O31" s="2"/>
      <c r="P31" s="2"/>
      <c r="Q31" s="189"/>
      <c r="R31" s="189"/>
      <c r="S31" s="189"/>
      <c r="T31" s="189"/>
      <c r="U31" s="189"/>
      <c r="V31" s="189"/>
      <c r="W31" s="189"/>
      <c r="X31" s="2"/>
      <c r="Y31" s="2"/>
      <c r="Z31" s="2"/>
      <c r="AA31" s="2"/>
      <c r="AB31" s="2"/>
      <c r="AC31" s="2"/>
    </row>
    <row r="32" spans="1:29" ht="3.75" customHeight="1">
      <c r="A32" s="7"/>
      <c r="B32" s="8"/>
      <c r="C32" s="8"/>
      <c r="D32" s="8"/>
      <c r="E32" s="8"/>
      <c r="F32" s="8"/>
      <c r="G32" s="8"/>
      <c r="H32" s="8"/>
      <c r="I32" s="8"/>
      <c r="J32" s="8"/>
      <c r="K32" s="8"/>
      <c r="L32" s="8"/>
      <c r="M32" s="8"/>
      <c r="N32" s="10"/>
      <c r="O32" s="11"/>
      <c r="P32" s="2"/>
      <c r="Q32" s="189"/>
      <c r="R32" s="189"/>
      <c r="S32" s="189"/>
      <c r="T32" s="189"/>
      <c r="U32" s="189"/>
      <c r="V32" s="189"/>
      <c r="W32" s="189"/>
      <c r="X32" s="2"/>
      <c r="Y32" s="2"/>
      <c r="Z32" s="2"/>
      <c r="AA32" s="2"/>
      <c r="AB32" s="2"/>
      <c r="AC32" s="2"/>
    </row>
    <row r="33" spans="1:29" ht="12.75" customHeight="1">
      <c r="A33" s="12"/>
      <c r="B33" s="13" t="s">
        <v>18</v>
      </c>
      <c r="C33" s="14"/>
      <c r="D33" s="15"/>
      <c r="E33" s="2"/>
      <c r="F33" s="194" t="s">
        <v>19</v>
      </c>
      <c r="G33" s="192"/>
      <c r="H33" s="192"/>
      <c r="I33" s="192"/>
      <c r="J33" s="192"/>
      <c r="K33" s="192"/>
      <c r="L33" s="193"/>
      <c r="M33" s="2"/>
      <c r="N33" s="17" t="s">
        <v>20</v>
      </c>
      <c r="O33" s="18"/>
      <c r="P33" s="2"/>
      <c r="Q33" s="189"/>
      <c r="R33" s="189"/>
      <c r="S33" s="189"/>
      <c r="T33" s="189"/>
      <c r="U33" s="189"/>
      <c r="V33" s="189"/>
      <c r="W33" s="189"/>
      <c r="X33" s="2" t="s">
        <v>20</v>
      </c>
      <c r="Y33" s="2" t="s">
        <v>21</v>
      </c>
      <c r="Z33" s="2" t="s">
        <v>22</v>
      </c>
      <c r="AA33" s="2" t="s">
        <v>23</v>
      </c>
      <c r="AB33" s="2" t="s">
        <v>24</v>
      </c>
      <c r="AC33" s="2" t="s">
        <v>25</v>
      </c>
    </row>
    <row r="34" spans="1:29" ht="3.75" customHeight="1">
      <c r="A34" s="12"/>
      <c r="B34" s="2"/>
      <c r="C34" s="2"/>
      <c r="D34" s="2"/>
      <c r="E34" s="2"/>
      <c r="F34" s="2"/>
      <c r="G34" s="2"/>
      <c r="H34" s="2"/>
      <c r="I34" s="2"/>
      <c r="J34" s="2"/>
      <c r="K34" s="2"/>
      <c r="L34" s="2"/>
      <c r="M34" s="2"/>
      <c r="N34" s="4"/>
      <c r="O34" s="18"/>
      <c r="P34" s="2"/>
      <c r="Q34" s="189"/>
      <c r="R34" s="189"/>
      <c r="S34" s="189"/>
      <c r="T34" s="189"/>
      <c r="U34" s="189"/>
      <c r="V34" s="189"/>
      <c r="W34" s="189"/>
      <c r="X34" s="2"/>
      <c r="Y34" s="2"/>
      <c r="Z34" s="2"/>
      <c r="AA34" s="2"/>
      <c r="AB34" s="2"/>
      <c r="AC34" s="2"/>
    </row>
    <row r="35" spans="1:29" ht="13.5" customHeight="1">
      <c r="A35" s="12"/>
      <c r="B35" s="13" t="s">
        <v>26</v>
      </c>
      <c r="C35" s="14"/>
      <c r="D35" s="15"/>
      <c r="E35" s="2"/>
      <c r="F35" s="31">
        <v>0</v>
      </c>
      <c r="G35" s="16"/>
      <c r="H35" s="16"/>
      <c r="I35" s="16"/>
      <c r="J35" s="16"/>
      <c r="K35" s="16"/>
      <c r="L35" s="16" t="s">
        <v>27</v>
      </c>
      <c r="M35" s="2"/>
      <c r="N35" s="32" t="s">
        <v>28</v>
      </c>
      <c r="O35" s="18"/>
      <c r="P35" s="2"/>
      <c r="Q35" s="189"/>
      <c r="R35" s="189"/>
      <c r="S35" s="189"/>
      <c r="T35" s="189"/>
      <c r="U35" s="189"/>
      <c r="V35" s="189"/>
      <c r="W35" s="189"/>
      <c r="X35" s="2" t="s">
        <v>28</v>
      </c>
      <c r="Y35" s="2" t="s">
        <v>29</v>
      </c>
      <c r="Z35" s="2" t="s">
        <v>30</v>
      </c>
      <c r="AA35" s="2" t="s">
        <v>31</v>
      </c>
      <c r="AB35" s="2"/>
      <c r="AC35" s="2"/>
    </row>
    <row r="36" spans="1:29" ht="3.75" customHeight="1">
      <c r="A36" s="12"/>
      <c r="B36" s="2"/>
      <c r="C36" s="2"/>
      <c r="D36" s="2"/>
      <c r="E36" s="2"/>
      <c r="F36" s="2"/>
      <c r="G36" s="2"/>
      <c r="H36" s="2"/>
      <c r="I36" s="2"/>
      <c r="J36" s="2"/>
      <c r="K36" s="2"/>
      <c r="L36" s="2"/>
      <c r="M36" s="2"/>
      <c r="N36" s="4"/>
      <c r="O36" s="18"/>
      <c r="P36" s="2"/>
      <c r="Q36" s="189"/>
      <c r="R36" s="189"/>
      <c r="S36" s="189"/>
      <c r="T36" s="189"/>
      <c r="U36" s="189"/>
      <c r="V36" s="189"/>
      <c r="W36" s="189"/>
      <c r="X36" s="2"/>
      <c r="Y36" s="2"/>
      <c r="Z36" s="2"/>
      <c r="AA36" s="2"/>
      <c r="AB36" s="2"/>
      <c r="AC36" s="2"/>
    </row>
    <row r="37" spans="1:29" ht="12.75" customHeight="1">
      <c r="A37" s="12"/>
      <c r="B37" s="13" t="s">
        <v>32</v>
      </c>
      <c r="C37" s="14"/>
      <c r="D37" s="15"/>
      <c r="E37" s="2"/>
      <c r="F37" s="33" t="s">
        <v>33</v>
      </c>
      <c r="G37" s="16"/>
      <c r="H37" s="33" t="s">
        <v>34</v>
      </c>
      <c r="I37" s="2"/>
      <c r="J37" s="2" t="s">
        <v>35</v>
      </c>
      <c r="K37" s="16"/>
      <c r="L37" s="16"/>
      <c r="M37" s="2"/>
      <c r="N37" s="17" t="s">
        <v>40</v>
      </c>
      <c r="O37" s="18"/>
      <c r="P37" s="2"/>
      <c r="Q37" s="189"/>
      <c r="R37" s="189"/>
      <c r="S37" s="189"/>
      <c r="T37" s="189"/>
      <c r="U37" s="189"/>
      <c r="V37" s="189"/>
      <c r="W37" s="189"/>
      <c r="X37" s="2" t="s">
        <v>36</v>
      </c>
      <c r="Y37" s="2" t="s">
        <v>37</v>
      </c>
      <c r="Z37" s="2" t="s">
        <v>38</v>
      </c>
      <c r="AA37" s="2" t="s">
        <v>24</v>
      </c>
      <c r="AB37" s="2" t="s">
        <v>39</v>
      </c>
      <c r="AC37" s="2" t="s">
        <v>40</v>
      </c>
    </row>
    <row r="38" spans="1:29" ht="3.75" customHeight="1">
      <c r="A38" s="12"/>
      <c r="B38" s="2"/>
      <c r="C38" s="2"/>
      <c r="D38" s="2"/>
      <c r="E38" s="2"/>
      <c r="F38" s="2"/>
      <c r="G38" s="2"/>
      <c r="H38" s="2"/>
      <c r="I38" s="2"/>
      <c r="J38" s="2"/>
      <c r="K38" s="2"/>
      <c r="L38" s="2"/>
      <c r="M38" s="2"/>
      <c r="N38" s="4"/>
      <c r="O38" s="18"/>
      <c r="P38" s="2"/>
      <c r="Q38" s="189"/>
      <c r="R38" s="189"/>
      <c r="S38" s="189"/>
      <c r="T38" s="189"/>
      <c r="U38" s="189"/>
      <c r="V38" s="189"/>
      <c r="W38" s="189"/>
      <c r="X38" s="2"/>
      <c r="Y38" s="2"/>
      <c r="Z38" s="2"/>
      <c r="AA38" s="2"/>
      <c r="AB38" s="2"/>
      <c r="AC38" s="2"/>
    </row>
    <row r="39" spans="1:29" ht="13.5" customHeight="1">
      <c r="A39" s="12"/>
      <c r="B39" s="2"/>
      <c r="C39" s="2"/>
      <c r="D39" s="2"/>
      <c r="E39" s="2"/>
      <c r="F39" s="16"/>
      <c r="G39" s="16"/>
      <c r="H39" s="16"/>
      <c r="I39" s="2"/>
      <c r="J39" s="2" t="s">
        <v>332</v>
      </c>
      <c r="K39" s="16"/>
      <c r="L39" s="16"/>
      <c r="M39" s="2"/>
      <c r="N39" s="17"/>
      <c r="O39" s="18"/>
      <c r="P39" s="2"/>
      <c r="Q39" s="189"/>
      <c r="R39" s="189"/>
      <c r="S39" s="189"/>
      <c r="T39" s="189"/>
      <c r="U39" s="189"/>
      <c r="V39" s="189"/>
      <c r="W39" s="189"/>
      <c r="X39" s="2" t="s">
        <v>36</v>
      </c>
      <c r="Y39" s="2" t="s">
        <v>37</v>
      </c>
      <c r="Z39" s="2" t="s">
        <v>38</v>
      </c>
      <c r="AA39" s="2" t="s">
        <v>24</v>
      </c>
      <c r="AB39" s="2" t="s">
        <v>39</v>
      </c>
      <c r="AC39" s="2" t="s">
        <v>40</v>
      </c>
    </row>
    <row r="40" spans="1:29" ht="3.75" customHeight="1">
      <c r="A40" s="12"/>
      <c r="B40" s="2"/>
      <c r="C40" s="2"/>
      <c r="D40" s="2"/>
      <c r="E40" s="2"/>
      <c r="F40" s="2"/>
      <c r="G40" s="2"/>
      <c r="H40" s="2"/>
      <c r="I40" s="2"/>
      <c r="J40" s="2"/>
      <c r="K40" s="2"/>
      <c r="L40" s="2"/>
      <c r="M40" s="2"/>
      <c r="N40" s="4"/>
      <c r="O40" s="18"/>
      <c r="P40" s="2"/>
      <c r="Q40" s="189"/>
      <c r="R40" s="189"/>
      <c r="S40" s="189"/>
      <c r="T40" s="189"/>
      <c r="U40" s="189"/>
      <c r="V40" s="189"/>
      <c r="W40" s="189"/>
      <c r="X40" s="2"/>
      <c r="Y40" s="2"/>
      <c r="Z40" s="2"/>
      <c r="AA40" s="2"/>
      <c r="AB40" s="2"/>
      <c r="AC40" s="2"/>
    </row>
    <row r="41" spans="1:29" ht="13.5" customHeight="1">
      <c r="A41" s="12"/>
      <c r="B41" s="2"/>
      <c r="C41" s="2"/>
      <c r="D41" s="2"/>
      <c r="E41" s="2"/>
      <c r="F41" s="16"/>
      <c r="G41" s="16"/>
      <c r="H41" s="16"/>
      <c r="I41" s="2"/>
      <c r="J41" s="2"/>
      <c r="K41" s="16"/>
      <c r="L41" s="16"/>
      <c r="M41" s="2"/>
      <c r="N41" s="32"/>
      <c r="O41" s="18"/>
      <c r="P41" s="2"/>
      <c r="Q41" s="189"/>
      <c r="R41" s="189"/>
      <c r="S41" s="189"/>
      <c r="T41" s="189"/>
      <c r="U41" s="189"/>
      <c r="V41" s="189"/>
      <c r="W41" s="189"/>
      <c r="X41" s="2" t="s">
        <v>36</v>
      </c>
      <c r="Y41" s="2" t="s">
        <v>37</v>
      </c>
      <c r="Z41" s="2" t="s">
        <v>38</v>
      </c>
      <c r="AA41" s="2" t="s">
        <v>24</v>
      </c>
      <c r="AB41" s="2" t="s">
        <v>39</v>
      </c>
      <c r="AC41" s="2" t="s">
        <v>40</v>
      </c>
    </row>
    <row r="42" spans="1:29" ht="3.75" customHeight="1">
      <c r="A42" s="12"/>
      <c r="B42" s="2"/>
      <c r="C42" s="2"/>
      <c r="D42" s="2"/>
      <c r="E42" s="2"/>
      <c r="F42" s="2"/>
      <c r="G42" s="2"/>
      <c r="H42" s="16"/>
      <c r="I42" s="2"/>
      <c r="J42" s="2"/>
      <c r="K42" s="2"/>
      <c r="L42" s="2"/>
      <c r="M42" s="2"/>
      <c r="N42" s="4"/>
      <c r="O42" s="18"/>
      <c r="P42" s="2"/>
      <c r="Q42" s="189"/>
      <c r="R42" s="189"/>
      <c r="S42" s="189"/>
      <c r="T42" s="189"/>
      <c r="U42" s="189"/>
      <c r="V42" s="189"/>
      <c r="W42" s="189"/>
      <c r="X42" s="2"/>
      <c r="Y42" s="2"/>
      <c r="Z42" s="2"/>
      <c r="AA42" s="2"/>
      <c r="AB42" s="2"/>
      <c r="AC42" s="2"/>
    </row>
    <row r="43" spans="1:29" ht="13.5" customHeight="1">
      <c r="A43" s="12"/>
      <c r="B43" s="2"/>
      <c r="C43" s="2"/>
      <c r="D43" s="2"/>
      <c r="E43" s="2"/>
      <c r="F43" s="16"/>
      <c r="G43" s="16"/>
      <c r="H43" s="16"/>
      <c r="I43" s="2"/>
      <c r="J43" s="2"/>
      <c r="K43" s="16"/>
      <c r="L43" s="16"/>
      <c r="M43" s="2"/>
      <c r="N43" s="32"/>
      <c r="O43" s="18"/>
      <c r="P43" s="2"/>
      <c r="Q43" s="189"/>
      <c r="R43" s="189"/>
      <c r="S43" s="189"/>
      <c r="T43" s="189"/>
      <c r="U43" s="189"/>
      <c r="V43" s="189"/>
      <c r="W43" s="189"/>
      <c r="X43" s="2" t="s">
        <v>36</v>
      </c>
      <c r="Y43" s="2" t="s">
        <v>37</v>
      </c>
      <c r="Z43" s="2" t="s">
        <v>38</v>
      </c>
      <c r="AA43" s="2" t="s">
        <v>24</v>
      </c>
      <c r="AB43" s="2" t="s">
        <v>39</v>
      </c>
      <c r="AC43" s="2" t="s">
        <v>40</v>
      </c>
    </row>
    <row r="44" spans="1:29" ht="3.75" customHeight="1">
      <c r="A44" s="23"/>
      <c r="B44" s="16"/>
      <c r="C44" s="16"/>
      <c r="D44" s="16"/>
      <c r="E44" s="16"/>
      <c r="F44" s="16"/>
      <c r="G44" s="16"/>
      <c r="H44" s="16"/>
      <c r="I44" s="16"/>
      <c r="J44" s="16"/>
      <c r="K44" s="16"/>
      <c r="L44" s="16"/>
      <c r="M44" s="16"/>
      <c r="N44" s="24"/>
      <c r="O44" s="25"/>
      <c r="P44" s="2"/>
      <c r="Q44" s="189"/>
      <c r="R44" s="189"/>
      <c r="S44" s="189"/>
      <c r="T44" s="189"/>
      <c r="U44" s="189"/>
      <c r="V44" s="189"/>
      <c r="W44" s="189"/>
      <c r="X44" s="2"/>
      <c r="Y44" s="2"/>
      <c r="Z44" s="2"/>
      <c r="AA44" s="2"/>
      <c r="AB44" s="2"/>
      <c r="AC44" s="2"/>
    </row>
    <row r="45" spans="1:29" ht="9.75" customHeight="1">
      <c r="A45" s="2"/>
      <c r="B45" s="2"/>
      <c r="C45" s="2"/>
      <c r="D45" s="2"/>
      <c r="E45" s="2"/>
      <c r="F45" s="2"/>
      <c r="G45" s="2"/>
      <c r="H45" s="2"/>
      <c r="I45" s="2"/>
      <c r="J45" s="2"/>
      <c r="K45" s="2"/>
      <c r="L45" s="2"/>
      <c r="M45" s="2"/>
      <c r="N45" s="4"/>
      <c r="O45" s="2"/>
      <c r="P45" s="2"/>
      <c r="Q45" s="189"/>
      <c r="R45" s="189"/>
      <c r="S45" s="189"/>
      <c r="T45" s="189"/>
      <c r="U45" s="189"/>
      <c r="V45" s="189"/>
      <c r="W45" s="189"/>
      <c r="X45" s="2"/>
      <c r="Y45" s="2"/>
      <c r="Z45" s="2"/>
      <c r="AA45" s="2"/>
      <c r="AB45" s="2"/>
      <c r="AC45" s="2"/>
    </row>
    <row r="46" spans="1:29" ht="12.75" customHeight="1">
      <c r="A46" s="3" t="s">
        <v>42</v>
      </c>
      <c r="B46" s="3"/>
      <c r="C46" s="2"/>
      <c r="D46" s="2"/>
      <c r="E46" s="2"/>
      <c r="F46" s="2"/>
      <c r="G46" s="2"/>
      <c r="H46" s="2"/>
      <c r="I46" s="2"/>
      <c r="J46" s="2"/>
      <c r="K46" s="2"/>
      <c r="L46" s="2"/>
      <c r="M46" s="34"/>
      <c r="N46" s="5" t="s">
        <v>43</v>
      </c>
      <c r="O46" s="2"/>
      <c r="P46" s="2"/>
      <c r="Q46" s="189"/>
      <c r="R46" s="189"/>
      <c r="S46" s="189"/>
      <c r="T46" s="189"/>
      <c r="U46" s="189"/>
      <c r="V46" s="189"/>
      <c r="W46" s="189"/>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44</v>
      </c>
      <c r="C49" s="14"/>
      <c r="D49" s="15"/>
      <c r="E49" s="2"/>
      <c r="F49" s="16"/>
      <c r="G49" s="16"/>
      <c r="H49" s="33" t="s">
        <v>45</v>
      </c>
      <c r="I49" s="33"/>
      <c r="J49" s="33"/>
      <c r="K49" s="16"/>
      <c r="L49" s="35" t="s">
        <v>46</v>
      </c>
      <c r="M49" s="2"/>
      <c r="N49" s="17">
        <v>1948</v>
      </c>
      <c r="O49" s="18"/>
      <c r="P49" s="2"/>
      <c r="Q49" s="2">
        <v>111111</v>
      </c>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47</v>
      </c>
      <c r="C51" s="14"/>
      <c r="D51" s="15" t="s">
        <v>48</v>
      </c>
      <c r="E51" s="2"/>
      <c r="F51" s="16"/>
      <c r="G51" s="16"/>
      <c r="H51" s="16"/>
      <c r="I51" s="16"/>
      <c r="J51" s="16"/>
      <c r="K51" s="16"/>
      <c r="L51" s="16"/>
      <c r="M51" s="2"/>
      <c r="N51" s="17"/>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49</v>
      </c>
      <c r="C53" s="14"/>
      <c r="D53" s="15" t="s">
        <v>50</v>
      </c>
      <c r="E53" s="22"/>
      <c r="F53" s="36"/>
      <c r="G53" s="16"/>
      <c r="H53" s="16"/>
      <c r="I53" s="16"/>
      <c r="J53" s="16"/>
      <c r="K53" s="16"/>
      <c r="L53" s="16"/>
      <c r="M53" s="2"/>
      <c r="N53" s="17"/>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51</v>
      </c>
      <c r="C55" s="14"/>
      <c r="D55" s="15" t="s">
        <v>52</v>
      </c>
      <c r="E55" s="2"/>
      <c r="F55" s="16"/>
      <c r="G55" s="16"/>
      <c r="H55" s="16"/>
      <c r="I55" s="16"/>
      <c r="J55" s="16"/>
      <c r="K55" s="16"/>
      <c r="L55" s="16"/>
      <c r="M55" s="2"/>
      <c r="N55" s="17" t="s">
        <v>53</v>
      </c>
      <c r="O55" s="18"/>
      <c r="P55" s="2"/>
      <c r="Q55" s="2" t="s">
        <v>54</v>
      </c>
      <c r="R55" s="2"/>
      <c r="S55" s="2"/>
      <c r="T55" s="2"/>
      <c r="U55" s="2"/>
      <c r="V55" s="2"/>
      <c r="W55" s="2"/>
      <c r="X55" s="2"/>
      <c r="Y55" s="2"/>
      <c r="Z55" s="2"/>
      <c r="AA55" s="2"/>
      <c r="AB55" s="2"/>
      <c r="AC55" s="2"/>
    </row>
    <row r="56" spans="1:29" ht="3.75" customHeight="1">
      <c r="A56" s="23"/>
      <c r="B56" s="16"/>
      <c r="C56" s="16"/>
      <c r="D56" s="16"/>
      <c r="E56" s="16"/>
      <c r="F56" s="16"/>
      <c r="G56" s="16"/>
      <c r="H56" s="16"/>
      <c r="I56" s="16"/>
      <c r="J56" s="16"/>
      <c r="K56" s="16"/>
      <c r="L56" s="16"/>
      <c r="M56" s="16"/>
      <c r="N56" s="24"/>
      <c r="O56" s="25"/>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55</v>
      </c>
      <c r="B58" s="3"/>
      <c r="C58" s="2"/>
      <c r="D58" s="2"/>
      <c r="E58" s="2"/>
      <c r="F58" s="37" t="s">
        <v>56</v>
      </c>
      <c r="G58" s="2"/>
      <c r="H58" s="2"/>
      <c r="I58" s="2"/>
      <c r="J58" s="2"/>
      <c r="K58" s="2"/>
      <c r="L58" s="2"/>
      <c r="M58" s="2"/>
      <c r="N58" s="5" t="s">
        <v>57</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58</v>
      </c>
      <c r="C61" s="14"/>
      <c r="D61" s="15"/>
      <c r="E61" s="2"/>
      <c r="F61" s="32">
        <v>220</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59</v>
      </c>
      <c r="C63" s="14"/>
      <c r="D63" s="15"/>
      <c r="E63" s="2"/>
      <c r="F63" s="194">
        <v>0</v>
      </c>
      <c r="G63" s="192"/>
      <c r="H63" s="192"/>
      <c r="I63" s="192"/>
      <c r="J63" s="192"/>
      <c r="K63" s="192"/>
      <c r="L63" s="193"/>
      <c r="M63" s="2"/>
      <c r="N63" s="17" t="s">
        <v>333</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60</v>
      </c>
      <c r="C65" s="14"/>
      <c r="D65" s="15"/>
      <c r="E65" s="2"/>
      <c r="F65" s="17">
        <v>1</v>
      </c>
      <c r="G65" s="2"/>
      <c r="H65" s="2"/>
      <c r="I65" s="2"/>
      <c r="J65" s="2"/>
      <c r="K65" s="2"/>
      <c r="L65" s="38" t="s">
        <v>54</v>
      </c>
      <c r="M65" s="2"/>
      <c r="N65" s="17">
        <v>3.5</v>
      </c>
      <c r="O65" s="18"/>
      <c r="P65" s="2"/>
      <c r="Q65" s="2"/>
      <c r="R65" s="2"/>
      <c r="S65" s="2"/>
      <c r="T65" s="2"/>
      <c r="U65" s="2"/>
      <c r="V65" s="2"/>
      <c r="W65" s="2"/>
      <c r="X65" s="2"/>
      <c r="Y65" s="2"/>
      <c r="Z65" s="2"/>
      <c r="AA65" s="2"/>
      <c r="AB65" s="2"/>
      <c r="AC65" s="2"/>
    </row>
    <row r="66" spans="1:29" ht="15.75" customHeight="1">
      <c r="A66" s="12"/>
      <c r="B66" s="2"/>
      <c r="C66" s="2"/>
      <c r="D66" s="39" t="s">
        <v>61</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62</v>
      </c>
      <c r="C67" s="14"/>
      <c r="D67" s="15"/>
      <c r="E67" s="2"/>
      <c r="F67" s="17">
        <v>120</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63</v>
      </c>
      <c r="C69" s="14"/>
      <c r="D69" s="15"/>
      <c r="E69" s="2"/>
      <c r="F69" s="17">
        <v>12</v>
      </c>
      <c r="G69" s="2"/>
      <c r="H69" s="2"/>
      <c r="I69" s="2"/>
      <c r="J69" s="2"/>
      <c r="K69" s="2"/>
      <c r="L69" s="38" t="s">
        <v>64</v>
      </c>
      <c r="M69" s="2"/>
      <c r="N69" s="17">
        <v>10</v>
      </c>
      <c r="O69" s="18"/>
      <c r="P69" s="2"/>
      <c r="Q69" s="2"/>
      <c r="R69" s="2"/>
      <c r="S69" s="2"/>
      <c r="T69" s="2"/>
      <c r="U69" s="2"/>
      <c r="V69" s="2"/>
      <c r="W69" s="2"/>
      <c r="X69" s="2"/>
      <c r="Y69" s="2"/>
      <c r="Z69" s="2"/>
      <c r="AA69" s="2"/>
      <c r="AB69" s="2"/>
      <c r="AC69" s="2"/>
    </row>
    <row r="70" spans="1:29" ht="3.75" customHeight="1">
      <c r="A70" s="23"/>
      <c r="B70" s="16"/>
      <c r="C70" s="16"/>
      <c r="D70" s="16"/>
      <c r="E70" s="16"/>
      <c r="F70" s="16"/>
      <c r="G70" s="16"/>
      <c r="H70" s="16"/>
      <c r="I70" s="16"/>
      <c r="J70" s="16"/>
      <c r="K70" s="16"/>
      <c r="L70" s="16"/>
      <c r="M70" s="16"/>
      <c r="N70" s="24"/>
      <c r="O70" s="25"/>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65</v>
      </c>
      <c r="B72" s="3"/>
      <c r="C72" s="2"/>
      <c r="D72" s="2"/>
      <c r="E72" s="2"/>
      <c r="F72" s="37" t="s">
        <v>66</v>
      </c>
      <c r="G72" s="2"/>
      <c r="H72" s="2"/>
      <c r="I72" s="2"/>
      <c r="J72" s="2"/>
      <c r="K72" s="2"/>
      <c r="L72" s="2"/>
      <c r="M72" s="2"/>
      <c r="N72" s="5" t="s">
        <v>3</v>
      </c>
      <c r="O72" s="2"/>
      <c r="P72" s="2"/>
      <c r="Q72" s="2" t="s">
        <v>62</v>
      </c>
      <c r="R72" s="2"/>
      <c r="S72" s="2"/>
      <c r="T72" s="2"/>
      <c r="U72" s="2"/>
      <c r="V72" s="2"/>
      <c r="W72" s="2"/>
      <c r="X72" s="2" t="s">
        <v>67</v>
      </c>
      <c r="Y72" s="2" t="s">
        <v>68</v>
      </c>
      <c r="Z72" s="2" t="s">
        <v>69</v>
      </c>
      <c r="AA72" s="2" t="s">
        <v>46</v>
      </c>
      <c r="AB72" s="2" t="s">
        <v>70</v>
      </c>
      <c r="AC72" s="2" t="s">
        <v>71</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201" t="s">
        <v>72</v>
      </c>
      <c r="C75" s="2"/>
      <c r="D75" s="40" t="s">
        <v>73</v>
      </c>
      <c r="E75" s="2"/>
      <c r="F75" s="195" t="str">
        <f>IF(N75="Ide","Preserve the overall building image and symbolic attributes"," ")</f>
        <v>Preserve the overall building image and symbolic attributes</v>
      </c>
      <c r="G75" s="192"/>
      <c r="H75" s="192"/>
      <c r="I75" s="192"/>
      <c r="J75" s="192"/>
      <c r="K75" s="192"/>
      <c r="L75" s="193"/>
      <c r="M75" s="2"/>
      <c r="N75" s="32" t="s">
        <v>74</v>
      </c>
      <c r="O75" s="18"/>
      <c r="P75" s="2"/>
      <c r="Q75" s="2"/>
      <c r="R75" s="2"/>
      <c r="S75" s="2"/>
      <c r="T75" s="2"/>
      <c r="U75" s="2"/>
      <c r="V75" s="2"/>
      <c r="W75" s="2"/>
      <c r="X75" s="2"/>
      <c r="Y75" s="2"/>
      <c r="Z75" s="2"/>
      <c r="AA75" s="2"/>
      <c r="AB75" s="2"/>
      <c r="AC75" s="2"/>
    </row>
    <row r="76" spans="1:29" ht="2.25" customHeight="1">
      <c r="A76" s="12"/>
      <c r="B76" s="202"/>
      <c r="C76" s="2"/>
      <c r="D76" s="2"/>
      <c r="E76" s="2"/>
      <c r="F76" s="41"/>
      <c r="G76" s="42"/>
      <c r="H76" s="42"/>
      <c r="I76" s="42"/>
      <c r="J76" s="42"/>
      <c r="K76" s="42"/>
      <c r="L76" s="42"/>
      <c r="M76" s="2"/>
      <c r="N76" s="43"/>
      <c r="O76" s="18"/>
      <c r="P76" s="2"/>
      <c r="Q76" s="2"/>
      <c r="R76" s="2"/>
      <c r="S76" s="2"/>
      <c r="T76" s="2"/>
      <c r="U76" s="2"/>
      <c r="V76" s="2"/>
      <c r="W76" s="2"/>
      <c r="X76" s="2"/>
      <c r="Y76" s="2"/>
      <c r="Z76" s="2"/>
      <c r="AA76" s="2"/>
      <c r="AB76" s="2"/>
      <c r="AC76" s="2"/>
    </row>
    <row r="77" spans="1:29" ht="13.5" customHeight="1">
      <c r="A77" s="12"/>
      <c r="B77" s="202"/>
      <c r="C77" s="2"/>
      <c r="D77" s="40" t="s">
        <v>75</v>
      </c>
      <c r="E77" s="2"/>
      <c r="F77" s="195"/>
      <c r="G77" s="192"/>
      <c r="H77" s="192"/>
      <c r="I77" s="192"/>
      <c r="J77" s="192"/>
      <c r="K77" s="192"/>
      <c r="L77" s="193"/>
      <c r="M77" s="2"/>
      <c r="N77" s="17"/>
      <c r="O77" s="18"/>
      <c r="P77" s="2"/>
      <c r="Q77" s="2"/>
      <c r="R77" s="2"/>
      <c r="S77" s="2"/>
      <c r="T77" s="2"/>
      <c r="U77" s="2"/>
      <c r="V77" s="2"/>
      <c r="W77" s="2"/>
      <c r="X77" s="2"/>
      <c r="Y77" s="2"/>
      <c r="Z77" s="2"/>
      <c r="AA77" s="2"/>
      <c r="AB77" s="2"/>
      <c r="AC77" s="2"/>
    </row>
    <row r="78" spans="1:29" ht="2.25" customHeight="1">
      <c r="A78" s="12"/>
      <c r="B78" s="202"/>
      <c r="C78" s="2"/>
      <c r="D78" s="2"/>
      <c r="E78" s="2"/>
      <c r="F78" s="41"/>
      <c r="G78" s="42"/>
      <c r="H78" s="42"/>
      <c r="I78" s="42"/>
      <c r="J78" s="42"/>
      <c r="K78" s="42"/>
      <c r="L78" s="42"/>
      <c r="M78" s="2"/>
      <c r="N78" s="43"/>
      <c r="O78" s="18"/>
      <c r="P78" s="2"/>
      <c r="Q78" s="2"/>
      <c r="R78" s="2"/>
      <c r="S78" s="2"/>
      <c r="T78" s="2"/>
      <c r="U78" s="2"/>
      <c r="V78" s="2"/>
      <c r="W78" s="2"/>
      <c r="X78" s="2"/>
      <c r="Y78" s="2"/>
      <c r="Z78" s="2"/>
      <c r="AA78" s="2"/>
      <c r="AB78" s="2"/>
      <c r="AC78" s="2"/>
    </row>
    <row r="79" spans="1:29" ht="13.5" customHeight="1">
      <c r="A79" s="12"/>
      <c r="B79" s="202"/>
      <c r="C79" s="2"/>
      <c r="D79" s="40" t="s">
        <v>76</v>
      </c>
      <c r="E79" s="2"/>
      <c r="F79" s="195"/>
      <c r="G79" s="192"/>
      <c r="H79" s="192"/>
      <c r="I79" s="192"/>
      <c r="J79" s="192"/>
      <c r="K79" s="192"/>
      <c r="L79" s="193"/>
      <c r="M79" s="2"/>
      <c r="N79" s="17"/>
      <c r="O79" s="18"/>
      <c r="P79" s="2"/>
      <c r="Q79" s="2"/>
      <c r="R79" s="2"/>
      <c r="S79" s="2"/>
      <c r="T79" s="2"/>
      <c r="U79" s="2"/>
      <c r="V79" s="2"/>
      <c r="W79" s="2"/>
      <c r="X79" s="2"/>
      <c r="Y79" s="2"/>
      <c r="Z79" s="2"/>
      <c r="AA79" s="2"/>
      <c r="AB79" s="2"/>
      <c r="AC79" s="2"/>
    </row>
    <row r="80" spans="1:29" ht="2.25" customHeight="1">
      <c r="A80" s="12"/>
      <c r="B80" s="202"/>
      <c r="C80" s="2"/>
      <c r="D80" s="2"/>
      <c r="E80" s="2"/>
      <c r="F80" s="41"/>
      <c r="G80" s="42"/>
      <c r="H80" s="42"/>
      <c r="I80" s="42"/>
      <c r="J80" s="42"/>
      <c r="K80" s="42"/>
      <c r="L80" s="42"/>
      <c r="M80" s="2"/>
      <c r="N80" s="43"/>
      <c r="O80" s="18"/>
      <c r="P80" s="2"/>
      <c r="Q80" s="2"/>
      <c r="R80" s="2"/>
      <c r="S80" s="2"/>
      <c r="T80" s="2"/>
      <c r="U80" s="2"/>
      <c r="V80" s="2"/>
      <c r="W80" s="2"/>
      <c r="X80" s="2"/>
      <c r="Y80" s="2"/>
      <c r="Z80" s="2"/>
      <c r="AA80" s="2"/>
      <c r="AB80" s="2"/>
      <c r="AC80" s="2"/>
    </row>
    <row r="81" spans="1:29" ht="12.75" customHeight="1">
      <c r="A81" s="12"/>
      <c r="B81" s="203"/>
      <c r="C81" s="2"/>
      <c r="D81" s="40" t="s">
        <v>77</v>
      </c>
      <c r="E81" s="2"/>
      <c r="F81" s="195"/>
      <c r="G81" s="192"/>
      <c r="H81" s="192"/>
      <c r="I81" s="192"/>
      <c r="J81" s="192"/>
      <c r="K81" s="192"/>
      <c r="L81" s="193"/>
      <c r="M81" s="2"/>
      <c r="N81" s="17"/>
      <c r="O81" s="18"/>
      <c r="P81" s="2"/>
      <c r="Q81" s="2"/>
      <c r="R81" s="2"/>
      <c r="S81" s="2"/>
      <c r="T81" s="2"/>
      <c r="U81" s="2"/>
      <c r="V81" s="2"/>
      <c r="W81" s="2"/>
      <c r="X81" s="2"/>
      <c r="Y81" s="2"/>
      <c r="Z81" s="2"/>
      <c r="AA81" s="2"/>
      <c r="AB81" s="2"/>
      <c r="AC81" s="2"/>
    </row>
    <row r="82" spans="1:29" ht="3.75" customHeight="1">
      <c r="A82" s="12"/>
      <c r="B82" s="2"/>
      <c r="C82" s="2"/>
      <c r="D82" s="2"/>
      <c r="E82" s="2"/>
      <c r="F82" s="41"/>
      <c r="G82" s="42"/>
      <c r="H82" s="42"/>
      <c r="I82" s="42"/>
      <c r="J82" s="42"/>
      <c r="K82" s="42"/>
      <c r="L82" s="42"/>
      <c r="M82" s="2"/>
      <c r="N82" s="43"/>
      <c r="O82" s="18"/>
      <c r="P82" s="2"/>
      <c r="Q82" s="2"/>
      <c r="R82" s="2"/>
      <c r="S82" s="2"/>
      <c r="T82" s="2"/>
      <c r="U82" s="2"/>
      <c r="V82" s="2"/>
      <c r="W82" s="2"/>
      <c r="X82" s="2"/>
      <c r="Y82" s="2"/>
      <c r="Z82" s="2"/>
      <c r="AA82" s="2"/>
      <c r="AB82" s="2"/>
      <c r="AC82" s="2"/>
    </row>
    <row r="83" spans="1:29" ht="13.5" customHeight="1">
      <c r="A83" s="12"/>
      <c r="B83" s="204" t="s">
        <v>78</v>
      </c>
      <c r="C83" s="2"/>
      <c r="D83" s="40" t="s">
        <v>79</v>
      </c>
      <c r="E83" s="2"/>
      <c r="F83" s="195"/>
      <c r="G83" s="192"/>
      <c r="H83" s="192"/>
      <c r="I83" s="192"/>
      <c r="J83" s="192"/>
      <c r="K83" s="192"/>
      <c r="L83" s="193"/>
      <c r="M83" s="2"/>
      <c r="N83" s="17"/>
      <c r="O83" s="18"/>
      <c r="P83" s="2"/>
      <c r="Q83" s="2"/>
      <c r="R83" s="2"/>
      <c r="S83" s="2"/>
      <c r="T83" s="2"/>
      <c r="U83" s="2"/>
      <c r="V83" s="2"/>
      <c r="W83" s="2"/>
      <c r="X83" s="2"/>
      <c r="Y83" s="2"/>
      <c r="Z83" s="2"/>
      <c r="AA83" s="2"/>
      <c r="AB83" s="2"/>
      <c r="AC83" s="2"/>
    </row>
    <row r="84" spans="1:29" ht="2.25" customHeight="1">
      <c r="A84" s="12"/>
      <c r="B84" s="202"/>
      <c r="C84" s="2"/>
      <c r="D84" s="2"/>
      <c r="E84" s="2"/>
      <c r="F84" s="41"/>
      <c r="G84" s="42"/>
      <c r="H84" s="42"/>
      <c r="I84" s="42"/>
      <c r="J84" s="42"/>
      <c r="K84" s="42"/>
      <c r="L84" s="42"/>
      <c r="M84" s="2"/>
      <c r="N84" s="43"/>
      <c r="O84" s="18"/>
      <c r="P84" s="2"/>
      <c r="Q84" s="2"/>
      <c r="R84" s="2"/>
      <c r="S84" s="2"/>
      <c r="T84" s="2"/>
      <c r="U84" s="2"/>
      <c r="V84" s="2"/>
      <c r="W84" s="2"/>
      <c r="X84" s="2"/>
      <c r="Y84" s="2"/>
      <c r="Z84" s="2"/>
      <c r="AA84" s="2"/>
      <c r="AB84" s="2"/>
      <c r="AC84" s="2"/>
    </row>
    <row r="85" spans="1:29" ht="13.5" customHeight="1">
      <c r="A85" s="12"/>
      <c r="B85" s="202"/>
      <c r="C85" s="2"/>
      <c r="D85" s="40" t="s">
        <v>80</v>
      </c>
      <c r="E85" s="2"/>
      <c r="F85" s="195"/>
      <c r="G85" s="192"/>
      <c r="H85" s="192"/>
      <c r="I85" s="192"/>
      <c r="J85" s="192"/>
      <c r="K85" s="192"/>
      <c r="L85" s="193"/>
      <c r="M85" s="2"/>
      <c r="N85" s="17"/>
      <c r="O85" s="18"/>
      <c r="P85" s="2"/>
      <c r="Q85" s="2"/>
      <c r="R85" s="2"/>
      <c r="S85" s="2"/>
      <c r="T85" s="2"/>
      <c r="U85" s="2"/>
      <c r="V85" s="2"/>
      <c r="W85" s="2"/>
      <c r="X85" s="2"/>
      <c r="Y85" s="2"/>
      <c r="Z85" s="2"/>
      <c r="AA85" s="2"/>
      <c r="AB85" s="2"/>
      <c r="AC85" s="2"/>
    </row>
    <row r="86" spans="1:29" ht="2.25" customHeight="1">
      <c r="A86" s="12"/>
      <c r="B86" s="202"/>
      <c r="C86" s="2"/>
      <c r="D86" s="2"/>
      <c r="E86" s="2"/>
      <c r="F86" s="41"/>
      <c r="G86" s="42"/>
      <c r="H86" s="42"/>
      <c r="I86" s="42"/>
      <c r="J86" s="42"/>
      <c r="K86" s="42"/>
      <c r="L86" s="42"/>
      <c r="M86" s="2"/>
      <c r="N86" s="43"/>
      <c r="O86" s="18"/>
      <c r="P86" s="2"/>
      <c r="Q86" s="2"/>
      <c r="R86" s="2"/>
      <c r="S86" s="2"/>
      <c r="T86" s="2"/>
      <c r="U86" s="2"/>
      <c r="V86" s="2"/>
      <c r="W86" s="2"/>
      <c r="X86" s="2"/>
      <c r="Y86" s="2"/>
      <c r="Z86" s="2"/>
      <c r="AA86" s="2"/>
      <c r="AB86" s="2"/>
      <c r="AC86" s="2"/>
    </row>
    <row r="87" spans="1:29" ht="12.75" customHeight="1">
      <c r="A87" s="12"/>
      <c r="B87" s="203"/>
      <c r="C87" s="2"/>
      <c r="D87" s="40" t="s">
        <v>81</v>
      </c>
      <c r="E87" s="2"/>
      <c r="F87" s="195"/>
      <c r="G87" s="192"/>
      <c r="H87" s="192"/>
      <c r="I87" s="192"/>
      <c r="J87" s="192"/>
      <c r="K87" s="192"/>
      <c r="L87" s="193"/>
      <c r="M87" s="2"/>
      <c r="N87" s="17"/>
      <c r="O87" s="18"/>
      <c r="P87" s="2"/>
      <c r="Q87" s="2"/>
      <c r="R87" s="2"/>
      <c r="S87" s="2"/>
      <c r="T87" s="2"/>
      <c r="U87" s="2"/>
      <c r="V87" s="2"/>
      <c r="W87" s="2"/>
      <c r="X87" s="2"/>
      <c r="Y87" s="2"/>
      <c r="Z87" s="2"/>
      <c r="AA87" s="2"/>
      <c r="AB87" s="2"/>
      <c r="AC87" s="2"/>
    </row>
    <row r="88" spans="1:29" ht="3.75" customHeight="1">
      <c r="A88" s="12"/>
      <c r="B88" s="2"/>
      <c r="C88" s="2"/>
      <c r="D88" s="2"/>
      <c r="E88" s="2"/>
      <c r="F88" s="41"/>
      <c r="G88" s="42"/>
      <c r="H88" s="42"/>
      <c r="I88" s="42"/>
      <c r="J88" s="42"/>
      <c r="K88" s="42"/>
      <c r="L88" s="42"/>
      <c r="M88" s="2"/>
      <c r="N88" s="43"/>
      <c r="O88" s="18"/>
      <c r="P88" s="2"/>
      <c r="Q88" s="2"/>
      <c r="R88" s="2"/>
      <c r="S88" s="2"/>
      <c r="T88" s="2"/>
      <c r="U88" s="2"/>
      <c r="V88" s="2"/>
      <c r="W88" s="2"/>
      <c r="X88" s="2"/>
      <c r="Y88" s="2"/>
      <c r="Z88" s="2"/>
      <c r="AA88" s="2"/>
      <c r="AB88" s="2"/>
      <c r="AC88" s="2"/>
    </row>
    <row r="89" spans="1:29" ht="12.75" customHeight="1">
      <c r="A89" s="12"/>
      <c r="B89" s="196" t="s">
        <v>82</v>
      </c>
      <c r="C89" s="2"/>
      <c r="D89" s="40" t="s">
        <v>83</v>
      </c>
      <c r="E89" s="2"/>
      <c r="F89" s="195"/>
      <c r="G89" s="192"/>
      <c r="H89" s="192"/>
      <c r="I89" s="192"/>
      <c r="J89" s="192"/>
      <c r="K89" s="192"/>
      <c r="L89" s="193"/>
      <c r="M89" s="2"/>
      <c r="N89" s="17"/>
      <c r="O89" s="18"/>
      <c r="P89" s="2"/>
      <c r="Q89" s="2"/>
      <c r="R89" s="2"/>
      <c r="S89" s="2"/>
      <c r="T89" s="2"/>
      <c r="U89" s="2"/>
      <c r="V89" s="2"/>
      <c r="W89" s="2"/>
      <c r="X89" s="2"/>
      <c r="Y89" s="2"/>
      <c r="Z89" s="2"/>
      <c r="AA89" s="2"/>
      <c r="AB89" s="2"/>
      <c r="AC89" s="2"/>
    </row>
    <row r="90" spans="1:29" ht="2.25" customHeight="1">
      <c r="A90" s="12"/>
      <c r="B90" s="197"/>
      <c r="C90" s="2"/>
      <c r="D90" s="2"/>
      <c r="E90" s="2"/>
      <c r="F90" s="41"/>
      <c r="G90" s="42"/>
      <c r="H90" s="42"/>
      <c r="I90" s="42"/>
      <c r="J90" s="42"/>
      <c r="K90" s="42"/>
      <c r="L90" s="42"/>
      <c r="M90" s="2"/>
      <c r="N90" s="43">
        <v>0</v>
      </c>
      <c r="O90" s="18"/>
      <c r="P90" s="2"/>
      <c r="Q90" s="2"/>
      <c r="R90" s="2"/>
      <c r="S90" s="2"/>
      <c r="T90" s="2"/>
      <c r="U90" s="2"/>
      <c r="V90" s="2"/>
      <c r="W90" s="2"/>
      <c r="X90" s="2"/>
      <c r="Y90" s="2"/>
      <c r="Z90" s="2"/>
      <c r="AA90" s="2"/>
      <c r="AB90" s="2"/>
      <c r="AC90" s="2"/>
    </row>
    <row r="91" spans="1:29" ht="13.5" customHeight="1">
      <c r="A91" s="12"/>
      <c r="B91" s="198"/>
      <c r="C91" s="2"/>
      <c r="D91" s="40" t="s">
        <v>84</v>
      </c>
      <c r="E91" s="2"/>
      <c r="F91" s="195"/>
      <c r="G91" s="192"/>
      <c r="H91" s="192"/>
      <c r="I91" s="192"/>
      <c r="J91" s="192"/>
      <c r="K91" s="192"/>
      <c r="L91" s="193"/>
      <c r="M91" s="2"/>
      <c r="N91" s="17"/>
      <c r="O91" s="18"/>
      <c r="P91" s="2"/>
      <c r="Q91" s="2"/>
      <c r="R91" s="2"/>
      <c r="S91" s="2"/>
      <c r="T91" s="2"/>
      <c r="U91" s="2"/>
      <c r="V91" s="2"/>
      <c r="W91" s="2"/>
      <c r="X91" s="2"/>
      <c r="Y91" s="2"/>
      <c r="Z91" s="2"/>
      <c r="AA91" s="2"/>
      <c r="AB91" s="2"/>
      <c r="AC91" s="2"/>
    </row>
    <row r="92" spans="1:29" ht="3.75" customHeight="1">
      <c r="A92" s="23"/>
      <c r="B92" s="16"/>
      <c r="C92" s="16"/>
      <c r="D92" s="16"/>
      <c r="E92" s="16"/>
      <c r="F92" s="16"/>
      <c r="G92" s="16"/>
      <c r="H92" s="16"/>
      <c r="I92" s="16"/>
      <c r="J92" s="16"/>
      <c r="K92" s="16"/>
      <c r="L92" s="16"/>
      <c r="M92" s="16"/>
      <c r="N92" s="24"/>
      <c r="O92" s="25"/>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85</v>
      </c>
      <c r="B94" s="2"/>
      <c r="C94" s="2"/>
      <c r="D94" s="2"/>
      <c r="E94" s="2"/>
      <c r="F94" s="2"/>
      <c r="G94" s="2"/>
      <c r="H94" s="2"/>
      <c r="I94" s="2"/>
      <c r="J94" s="2"/>
      <c r="K94" s="2"/>
      <c r="L94" s="2"/>
      <c r="M94" s="2"/>
      <c r="N94" s="2"/>
      <c r="O94" s="2"/>
      <c r="P94" s="2"/>
      <c r="Q94" s="2" t="s">
        <v>86</v>
      </c>
      <c r="R94" s="2"/>
      <c r="S94" s="2" t="s">
        <v>87</v>
      </c>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199" t="s">
        <v>88</v>
      </c>
      <c r="C97" s="189"/>
      <c r="D97" s="189"/>
      <c r="E97" s="189"/>
      <c r="F97" s="189"/>
      <c r="G97" s="189"/>
      <c r="H97" s="189"/>
      <c r="I97" s="189"/>
      <c r="J97" s="189"/>
      <c r="K97" s="189"/>
      <c r="L97" s="189"/>
      <c r="M97" s="189"/>
      <c r="N97" s="189"/>
      <c r="O97" s="18"/>
      <c r="P97" s="2"/>
      <c r="Q97" s="2"/>
      <c r="R97" s="2"/>
      <c r="S97" s="2"/>
      <c r="T97" s="2"/>
      <c r="U97" s="2"/>
      <c r="V97" s="2"/>
      <c r="W97" s="2"/>
      <c r="X97" s="2"/>
      <c r="Y97" s="2"/>
      <c r="Z97" s="2"/>
      <c r="AA97" s="2"/>
      <c r="AB97" s="2"/>
      <c r="AC97" s="2"/>
    </row>
    <row r="98" spans="1:29" ht="12.75" customHeight="1">
      <c r="A98" s="12"/>
      <c r="B98" s="189"/>
      <c r="C98" s="189"/>
      <c r="D98" s="189"/>
      <c r="E98" s="189"/>
      <c r="F98" s="189"/>
      <c r="G98" s="189"/>
      <c r="H98" s="189"/>
      <c r="I98" s="189"/>
      <c r="J98" s="189"/>
      <c r="K98" s="189"/>
      <c r="L98" s="189"/>
      <c r="M98" s="189"/>
      <c r="N98" s="189"/>
      <c r="O98" s="18"/>
      <c r="P98" s="2"/>
      <c r="Q98" s="2"/>
      <c r="R98" s="2"/>
      <c r="S98" s="2"/>
      <c r="T98" s="2"/>
      <c r="U98" s="2"/>
      <c r="V98" s="2"/>
      <c r="W98" s="2"/>
      <c r="X98" s="2"/>
      <c r="Y98" s="2"/>
      <c r="Z98" s="2"/>
      <c r="AA98" s="2"/>
      <c r="AB98" s="2"/>
      <c r="AC98" s="2"/>
    </row>
    <row r="99" spans="1:29" ht="12.75" customHeight="1">
      <c r="A99" s="12"/>
      <c r="B99" s="189"/>
      <c r="C99" s="189"/>
      <c r="D99" s="189"/>
      <c r="E99" s="189"/>
      <c r="F99" s="189"/>
      <c r="G99" s="189"/>
      <c r="H99" s="189"/>
      <c r="I99" s="189"/>
      <c r="J99" s="189"/>
      <c r="K99" s="189"/>
      <c r="L99" s="189"/>
      <c r="M99" s="189"/>
      <c r="N99" s="189"/>
      <c r="O99" s="18"/>
      <c r="P99" s="2"/>
      <c r="Q99" s="2"/>
      <c r="R99" s="2"/>
      <c r="S99" s="2"/>
      <c r="T99" s="2"/>
      <c r="U99" s="2"/>
      <c r="V99" s="2"/>
      <c r="W99" s="2"/>
      <c r="X99" s="2"/>
      <c r="Y99" s="2"/>
      <c r="Z99" s="2"/>
      <c r="AA99" s="2"/>
      <c r="AB99" s="2"/>
      <c r="AC99" s="2"/>
    </row>
    <row r="100" spans="1:29" ht="12.75" customHeight="1">
      <c r="A100" s="12"/>
      <c r="B100" s="189"/>
      <c r="C100" s="189"/>
      <c r="D100" s="189"/>
      <c r="E100" s="189"/>
      <c r="F100" s="189"/>
      <c r="G100" s="189"/>
      <c r="H100" s="189"/>
      <c r="I100" s="189"/>
      <c r="J100" s="189"/>
      <c r="K100" s="189"/>
      <c r="L100" s="189"/>
      <c r="M100" s="189"/>
      <c r="N100" s="189"/>
      <c r="O100" s="18"/>
      <c r="P100" s="2"/>
      <c r="Q100" s="2"/>
      <c r="R100" s="2"/>
      <c r="S100" s="2"/>
      <c r="T100" s="2"/>
      <c r="U100" s="2"/>
      <c r="V100" s="2"/>
      <c r="W100" s="2"/>
      <c r="X100" s="2"/>
      <c r="Y100" s="2"/>
      <c r="Z100" s="2"/>
      <c r="AA100" s="2"/>
      <c r="AB100" s="2"/>
      <c r="AC100" s="2"/>
    </row>
    <row r="101" spans="1:29" ht="3.75" customHeight="1">
      <c r="A101" s="23"/>
      <c r="B101" s="16"/>
      <c r="C101" s="16"/>
      <c r="D101" s="16"/>
      <c r="E101" s="16"/>
      <c r="F101" s="16"/>
      <c r="G101" s="16"/>
      <c r="H101" s="16"/>
      <c r="I101" s="16"/>
      <c r="J101" s="16"/>
      <c r="K101" s="16"/>
      <c r="L101" s="16"/>
      <c r="M101" s="16"/>
      <c r="N101" s="16"/>
      <c r="O101" s="25"/>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200" t="s">
        <v>89</v>
      </c>
      <c r="R113" s="189"/>
      <c r="S113" s="189"/>
      <c r="T113" s="189"/>
      <c r="U113" s="189"/>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200" t="s">
        <v>90</v>
      </c>
      <c r="R114" s="189"/>
      <c r="S114" s="189"/>
      <c r="T114" s="189"/>
      <c r="U114" s="189"/>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97:N100"/>
    <mergeCell ref="Q113:U113"/>
    <mergeCell ref="Q114:U114"/>
    <mergeCell ref="B75:B81"/>
    <mergeCell ref="F75:L75"/>
    <mergeCell ref="F77:L77"/>
    <mergeCell ref="F79:L79"/>
    <mergeCell ref="F81:L81"/>
    <mergeCell ref="B83:B87"/>
    <mergeCell ref="F83:L83"/>
    <mergeCell ref="F63:L63"/>
    <mergeCell ref="F85:L85"/>
    <mergeCell ref="F87:L87"/>
    <mergeCell ref="B89:B91"/>
    <mergeCell ref="F89:L89"/>
    <mergeCell ref="F91:L91"/>
    <mergeCell ref="B2:L2"/>
    <mergeCell ref="Q16:W46"/>
    <mergeCell ref="F19:N19"/>
    <mergeCell ref="F21:N21"/>
    <mergeCell ref="F27:N27"/>
    <mergeCell ref="F33:L33"/>
  </mergeCells>
  <dataValidations count="9">
    <dataValidation type="list" allowBlank="1" showInputMessage="1" showErrorMessage="1" prompt=" - " sqref="N9">
      <formula1>$X$9:$Y$9</formula1>
    </dataValidation>
    <dataValidation type="list" allowBlank="1" showInputMessage="1" showErrorMessage="1" prompt=" - " sqref="N49">
      <formula1>$X$49:$AC$49</formula1>
    </dataValidation>
    <dataValidation type="list" allowBlank="1" showInputMessage="1" showErrorMessage="1" prompt=" - " sqref="N35">
      <formula1>$X$35:$AA$35</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s>
  <pageMargins left="0.7" right="0.7" top="0.75" bottom="0.75" header="0" footer="0"/>
  <pageSetup orientation="landscape"/>
  <headerFooter>
    <oddHeader>&amp;LSURVEY CARD &amp;C 1. Preliminary</oddHeader>
    <oddFooter>&amp;L000000BTC - Historic Centres Regeneration</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8" workbookViewId="0">
      <selection activeCell="P22" sqref="P22"/>
    </sheetView>
  </sheetViews>
  <sheetFormatPr defaultColWidth="14.42578125" defaultRowHeight="15" customHeight="1"/>
  <cols>
    <col min="1" max="1" width="1.42578125" customWidth="1"/>
    <col min="2" max="2" width="15" customWidth="1"/>
    <col min="3" max="3" width="1.42578125" customWidth="1"/>
    <col min="4" max="4" width="10.140625" customWidth="1"/>
    <col min="5" max="5" width="1.42578125" customWidth="1"/>
    <col min="6" max="6" width="9" customWidth="1"/>
    <col min="7" max="7" width="1.28515625" customWidth="1"/>
    <col min="8" max="8" width="9" customWidth="1"/>
    <col min="9" max="9" width="1.28515625" customWidth="1"/>
    <col min="10" max="10" width="9" customWidth="1"/>
    <col min="11" max="11" width="1.28515625" customWidth="1"/>
    <col min="12" max="12" width="15.7109375" customWidth="1"/>
    <col min="13" max="13" width="1.42578125" customWidth="1"/>
    <col min="14" max="14" width="10" customWidth="1"/>
    <col min="15" max="15" width="1.140625" customWidth="1"/>
    <col min="16" max="16" width="16.28515625" customWidth="1"/>
    <col min="17" max="17" width="1.28515625" customWidth="1"/>
    <col min="18" max="18" width="9" customWidth="1"/>
    <col min="19" max="19" width="1.285156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91</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05" t="s">
        <v>92</v>
      </c>
      <c r="B4" s="189"/>
      <c r="C4" s="3"/>
      <c r="D4" s="2"/>
      <c r="E4" s="2"/>
      <c r="F4" s="206" t="str">
        <f>IF(R4&gt;=5,"high damage",IF(R4&gt;=4,"medium damage","low damage"))</f>
        <v>low damage</v>
      </c>
      <c r="G4" s="207"/>
      <c r="H4" s="207"/>
      <c r="I4" s="207"/>
      <c r="J4" s="208"/>
      <c r="K4" s="2"/>
      <c r="L4" s="2"/>
      <c r="M4" s="2"/>
      <c r="N4" s="2"/>
      <c r="O4" s="2"/>
      <c r="P4" s="20"/>
      <c r="Q4" s="2"/>
      <c r="R4" s="46">
        <f>R6+R8</f>
        <v>2</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47" t="s">
        <v>93</v>
      </c>
      <c r="C6" s="2"/>
      <c r="D6" s="48">
        <v>10</v>
      </c>
      <c r="E6" s="49"/>
      <c r="F6" s="209" t="s">
        <v>94</v>
      </c>
      <c r="G6" s="189"/>
      <c r="H6" s="189"/>
      <c r="I6" s="189"/>
      <c r="J6" s="189"/>
      <c r="K6" s="189"/>
      <c r="L6" s="189"/>
      <c r="M6" s="50"/>
      <c r="N6" s="51" t="str">
        <f>IF(D6&gt;=65,"high damage",IF(D6&gt;=35,"medium damage","low damage"))</f>
        <v>low damage</v>
      </c>
      <c r="O6" s="18"/>
      <c r="P6" s="2"/>
      <c r="Q6" s="2"/>
      <c r="R6" s="52" t="str">
        <f>IF(D6&gt;=65,"3",IF(D6&gt;=35,"2","1"))</f>
        <v>1</v>
      </c>
      <c r="S6" s="2"/>
      <c r="T6" s="53"/>
      <c r="U6" s="2"/>
      <c r="V6" s="2"/>
      <c r="W6" s="2"/>
      <c r="X6" s="2"/>
      <c r="Y6" s="2"/>
      <c r="Z6" s="2"/>
    </row>
    <row r="7" spans="1:26" ht="3.75" customHeight="1">
      <c r="A7" s="12"/>
      <c r="B7" s="2"/>
      <c r="C7" s="2"/>
      <c r="D7" s="49"/>
      <c r="E7" s="49"/>
      <c r="F7" s="2"/>
      <c r="G7" s="2"/>
      <c r="H7" s="2"/>
      <c r="I7" s="2"/>
      <c r="J7" s="2"/>
      <c r="K7" s="2"/>
      <c r="L7" s="2"/>
      <c r="M7" s="2"/>
      <c r="N7" s="54"/>
      <c r="O7" s="18"/>
      <c r="P7" s="2"/>
      <c r="Q7" s="2"/>
      <c r="R7" s="2"/>
      <c r="S7" s="2"/>
      <c r="T7" s="2"/>
      <c r="U7" s="2"/>
      <c r="V7" s="2"/>
      <c r="W7" s="2"/>
      <c r="X7" s="2"/>
      <c r="Y7" s="2"/>
      <c r="Z7" s="2"/>
    </row>
    <row r="8" spans="1:26" ht="45" customHeight="1">
      <c r="A8" s="12"/>
      <c r="B8" s="47" t="s">
        <v>95</v>
      </c>
      <c r="C8" s="2"/>
      <c r="D8" s="55">
        <v>15</v>
      </c>
      <c r="E8" s="2"/>
      <c r="F8" s="209" t="s">
        <v>96</v>
      </c>
      <c r="G8" s="189"/>
      <c r="H8" s="189"/>
      <c r="I8" s="189"/>
      <c r="J8" s="189"/>
      <c r="K8" s="189"/>
      <c r="L8" s="189"/>
      <c r="M8" s="50"/>
      <c r="N8" s="51" t="str">
        <f>IF(D8&gt;=65,"high damage",IF(D8&gt;=35,"medium damage","low damage"))</f>
        <v>low damage</v>
      </c>
      <c r="O8" s="18"/>
      <c r="P8" s="2"/>
      <c r="Q8" s="2"/>
      <c r="R8" s="52" t="str">
        <f>IF(D8&gt;=65,"3",IF(D8&gt;=35,"2","1"))</f>
        <v>1</v>
      </c>
      <c r="S8" s="2"/>
      <c r="T8" s="2"/>
      <c r="U8" s="2"/>
      <c r="V8" s="2"/>
      <c r="W8" s="2"/>
      <c r="X8" s="2"/>
      <c r="Y8" s="2"/>
      <c r="Z8" s="2"/>
    </row>
    <row r="9" spans="1:26" ht="3.75" customHeight="1">
      <c r="A9" s="2"/>
      <c r="B9" s="2"/>
      <c r="C9" s="2"/>
      <c r="D9" s="2"/>
      <c r="E9" s="2"/>
      <c r="F9" s="2"/>
      <c r="G9" s="2"/>
      <c r="H9" s="2"/>
      <c r="I9" s="2"/>
      <c r="J9" s="2"/>
      <c r="K9" s="2"/>
      <c r="L9" s="2"/>
      <c r="M9" s="2"/>
      <c r="N9" s="54"/>
      <c r="O9" s="2"/>
      <c r="P9" s="2"/>
      <c r="Q9" s="2"/>
      <c r="R9" s="2"/>
      <c r="S9" s="2"/>
      <c r="T9" s="2"/>
      <c r="U9" s="2"/>
      <c r="V9" s="2"/>
      <c r="W9" s="2"/>
      <c r="X9" s="2"/>
      <c r="Y9" s="2"/>
      <c r="Z9" s="2"/>
    </row>
    <row r="10" spans="1:26" ht="13.5" customHeight="1">
      <c r="A10" s="205" t="s">
        <v>97</v>
      </c>
      <c r="B10" s="189"/>
      <c r="C10" s="3"/>
      <c r="D10" s="2"/>
      <c r="E10" s="2"/>
      <c r="F10" s="206" t="str">
        <f>IF(AND(R12=TRUE(),R18=FALSE()),"high vulnerability",IF(AND(R12=FALSE(),R18=TRUE()),"low vulnerability",IF(AND(R12=TRUE(),R18=TRUE()),"medium vulnerability",IF(AND(R12=FALSE(),R18=FALSE()),"medium vulnerability"))))</f>
        <v>medium vulnerability</v>
      </c>
      <c r="G10" s="207"/>
      <c r="H10" s="207"/>
      <c r="I10" s="207"/>
      <c r="J10" s="208"/>
      <c r="K10" s="2"/>
      <c r="L10" s="2"/>
      <c r="M10" s="2"/>
      <c r="N10" s="54"/>
      <c r="O10" s="2"/>
      <c r="P10" s="2"/>
      <c r="Q10" s="2"/>
      <c r="R10" s="2"/>
      <c r="S10" s="2"/>
      <c r="T10" s="2"/>
      <c r="U10" s="2"/>
      <c r="V10" s="2"/>
      <c r="W10" s="2"/>
      <c r="X10" s="2"/>
      <c r="Y10" s="2"/>
      <c r="Z10" s="2"/>
    </row>
    <row r="11" spans="1:26" ht="3" customHeight="1">
      <c r="A11" s="2"/>
      <c r="B11" s="2"/>
      <c r="C11" s="2"/>
      <c r="D11" s="2"/>
      <c r="E11" s="2"/>
      <c r="F11" s="2"/>
      <c r="G11" s="22"/>
      <c r="H11" s="2"/>
      <c r="I11" s="22"/>
      <c r="J11" s="2"/>
      <c r="K11" s="2"/>
      <c r="L11" s="2"/>
      <c r="M11" s="2"/>
      <c r="N11" s="54"/>
      <c r="O11" s="2"/>
      <c r="P11" s="2"/>
      <c r="Q11" s="2"/>
      <c r="R11" s="2"/>
      <c r="S11" s="2"/>
      <c r="T11" s="2"/>
      <c r="U11" s="2"/>
      <c r="V11" s="2"/>
      <c r="W11" s="2"/>
      <c r="X11" s="2"/>
      <c r="Y11" s="2"/>
      <c r="Z11" s="2"/>
    </row>
    <row r="12" spans="1:26" ht="36" customHeight="1">
      <c r="A12" s="12"/>
      <c r="B12" s="47" t="s">
        <v>98</v>
      </c>
      <c r="C12" s="2"/>
      <c r="D12" s="48">
        <f>IDE!N49</f>
        <v>1948</v>
      </c>
      <c r="E12" s="56"/>
      <c r="F12" s="209" t="s">
        <v>99</v>
      </c>
      <c r="G12" s="189"/>
      <c r="H12" s="189"/>
      <c r="I12" s="189"/>
      <c r="J12" s="189"/>
      <c r="K12" s="189"/>
      <c r="L12" s="189"/>
      <c r="M12" s="4"/>
      <c r="N12" s="51" t="str">
        <f>IF(AND(D12&lt;=1945,D14&gt;=70,D22&lt;=0.4),"yes","no")</f>
        <v>no</v>
      </c>
      <c r="O12" s="18"/>
      <c r="P12" s="2"/>
      <c r="Q12" s="2"/>
      <c r="R12" s="57" t="b">
        <f>OR(N12="yes",N14="yes",N16="yes")</f>
        <v>0</v>
      </c>
      <c r="S12" s="4"/>
      <c r="T12" s="4"/>
      <c r="U12" s="2"/>
      <c r="V12" s="2"/>
      <c r="W12" s="2"/>
      <c r="X12" s="2"/>
      <c r="Y12" s="2"/>
      <c r="Z12" s="2"/>
    </row>
    <row r="13" spans="1:26" ht="3.75" customHeight="1">
      <c r="A13" s="12"/>
      <c r="B13" s="2"/>
      <c r="C13" s="2"/>
      <c r="D13" s="58"/>
      <c r="E13" s="56"/>
      <c r="F13" s="59"/>
      <c r="G13" s="59"/>
      <c r="H13" s="54"/>
      <c r="I13" s="59"/>
      <c r="J13" s="54"/>
      <c r="K13" s="54"/>
      <c r="L13" s="59"/>
      <c r="M13" s="4"/>
      <c r="N13" s="53"/>
      <c r="O13" s="18"/>
      <c r="P13" s="2"/>
      <c r="Q13" s="2"/>
      <c r="R13" s="4"/>
      <c r="S13" s="2"/>
      <c r="T13" s="2"/>
      <c r="U13" s="2"/>
      <c r="V13" s="2"/>
      <c r="W13" s="2"/>
      <c r="X13" s="2"/>
      <c r="Y13" s="2"/>
      <c r="Z13" s="2"/>
    </row>
    <row r="14" spans="1:26" ht="36" customHeight="1">
      <c r="A14" s="12"/>
      <c r="B14" s="60" t="s">
        <v>100</v>
      </c>
      <c r="C14" s="2"/>
      <c r="D14" s="48">
        <v>10</v>
      </c>
      <c r="E14" s="56"/>
      <c r="F14" s="209" t="s">
        <v>101</v>
      </c>
      <c r="G14" s="189"/>
      <c r="H14" s="189"/>
      <c r="I14" s="189"/>
      <c r="J14" s="189"/>
      <c r="K14" s="189"/>
      <c r="L14" s="189"/>
      <c r="M14" s="4"/>
      <c r="N14" s="51" t="str">
        <f>IF(AND(D14&gt;=50,D22&lt;=0.14),"yes","no")</f>
        <v>no</v>
      </c>
      <c r="O14" s="18"/>
      <c r="P14" s="2"/>
      <c r="Q14" s="2"/>
      <c r="R14" s="4"/>
      <c r="S14" s="2"/>
      <c r="T14" s="2"/>
      <c r="U14" s="2"/>
      <c r="V14" s="2"/>
      <c r="W14" s="2"/>
      <c r="X14" s="2"/>
      <c r="Y14" s="2"/>
      <c r="Z14" s="2"/>
    </row>
    <row r="15" spans="1:26" ht="3.75" customHeight="1">
      <c r="A15" s="12"/>
      <c r="B15" s="2"/>
      <c r="C15" s="2"/>
      <c r="D15" s="58"/>
      <c r="E15" s="56"/>
      <c r="F15" s="59"/>
      <c r="G15" s="59"/>
      <c r="H15" s="54"/>
      <c r="I15" s="59"/>
      <c r="J15" s="54"/>
      <c r="K15" s="54"/>
      <c r="L15" s="59"/>
      <c r="M15" s="4"/>
      <c r="N15" s="53"/>
      <c r="O15" s="18"/>
      <c r="P15" s="2"/>
      <c r="Q15" s="2"/>
      <c r="R15" s="4"/>
      <c r="S15" s="2"/>
      <c r="T15" s="2"/>
      <c r="U15" s="2"/>
      <c r="V15" s="2"/>
      <c r="W15" s="2"/>
      <c r="X15" s="2"/>
      <c r="Y15" s="2"/>
      <c r="Z15" s="2"/>
    </row>
    <row r="16" spans="1:26" ht="36" customHeight="1">
      <c r="A16" s="12"/>
      <c r="B16" s="47" t="s">
        <v>93</v>
      </c>
      <c r="C16" s="2"/>
      <c r="D16" s="48">
        <v>10</v>
      </c>
      <c r="E16" s="56"/>
      <c r="F16" s="209" t="s">
        <v>102</v>
      </c>
      <c r="G16" s="189"/>
      <c r="H16" s="189"/>
      <c r="I16" s="189"/>
      <c r="J16" s="189"/>
      <c r="K16" s="189"/>
      <c r="L16" s="189"/>
      <c r="M16" s="4"/>
      <c r="N16" s="51" t="str">
        <f>IF(AND(D12&lt;=1945,D16&gt;=70),"yes","no")</f>
        <v>no</v>
      </c>
      <c r="O16" s="18"/>
      <c r="P16" s="2"/>
      <c r="Q16" s="2"/>
      <c r="R16" s="4"/>
      <c r="S16" s="2"/>
      <c r="T16" s="2"/>
      <c r="U16" s="2"/>
      <c r="V16" s="2"/>
      <c r="W16" s="2"/>
      <c r="X16" s="2"/>
      <c r="Y16" s="2"/>
      <c r="Z16" s="2"/>
    </row>
    <row r="17" spans="1:26" ht="3.75" customHeight="1">
      <c r="A17" s="12"/>
      <c r="B17" s="2"/>
      <c r="C17" s="2"/>
      <c r="D17" s="58"/>
      <c r="E17" s="56"/>
      <c r="F17" s="59"/>
      <c r="G17" s="59"/>
      <c r="H17" s="54"/>
      <c r="I17" s="59"/>
      <c r="J17" s="54"/>
      <c r="K17" s="54"/>
      <c r="L17" s="54"/>
      <c r="M17" s="2"/>
      <c r="N17" s="44"/>
      <c r="O17" s="18"/>
      <c r="P17" s="2"/>
      <c r="Q17" s="2"/>
      <c r="R17" s="2"/>
      <c r="S17" s="2"/>
      <c r="T17" s="2"/>
      <c r="U17" s="2"/>
      <c r="V17" s="2"/>
      <c r="W17" s="2"/>
      <c r="X17" s="2"/>
      <c r="Y17" s="2"/>
      <c r="Z17" s="2"/>
    </row>
    <row r="18" spans="1:26" ht="36" customHeight="1">
      <c r="A18" s="12"/>
      <c r="B18" s="61" t="s">
        <v>103</v>
      </c>
      <c r="C18" s="2"/>
      <c r="D18" s="62">
        <v>0</v>
      </c>
      <c r="E18" s="49"/>
      <c r="F18" s="209" t="s">
        <v>104</v>
      </c>
      <c r="G18" s="189"/>
      <c r="H18" s="189"/>
      <c r="I18" s="189"/>
      <c r="J18" s="189"/>
      <c r="K18" s="189"/>
      <c r="L18" s="189"/>
      <c r="M18" s="2"/>
      <c r="N18" s="51" t="str">
        <f>IF(AND(D22&gt;0.14,D18=1),"yes","no")</f>
        <v>no</v>
      </c>
      <c r="O18" s="18"/>
      <c r="P18" s="2"/>
      <c r="Q18" s="2"/>
      <c r="R18" s="57" t="b">
        <v>0</v>
      </c>
      <c r="S18" s="2"/>
      <c r="T18" s="2"/>
      <c r="U18" s="2"/>
      <c r="V18" s="2"/>
      <c r="W18" s="2"/>
      <c r="X18" s="2"/>
      <c r="Y18" s="2"/>
      <c r="Z18" s="2"/>
    </row>
    <row r="19" spans="1:26" ht="3.75" customHeight="1">
      <c r="A19" s="12"/>
      <c r="B19" s="2"/>
      <c r="C19" s="2"/>
      <c r="D19" s="63"/>
      <c r="E19" s="49"/>
      <c r="F19" s="59"/>
      <c r="G19" s="59"/>
      <c r="H19" s="59"/>
      <c r="I19" s="59"/>
      <c r="J19" s="54"/>
      <c r="K19" s="54"/>
      <c r="L19" s="54"/>
      <c r="M19" s="2"/>
      <c r="N19" s="44"/>
      <c r="O19" s="18"/>
      <c r="P19" s="2"/>
      <c r="Q19" s="2"/>
      <c r="R19" s="2"/>
      <c r="S19" s="2"/>
      <c r="T19" s="2"/>
      <c r="U19" s="2"/>
      <c r="V19" s="2"/>
      <c r="W19" s="2"/>
      <c r="X19" s="2"/>
      <c r="Y19" s="2"/>
      <c r="Z19" s="2"/>
    </row>
    <row r="20" spans="1:26" ht="36" customHeight="1">
      <c r="A20" s="12"/>
      <c r="B20" s="64" t="s">
        <v>105</v>
      </c>
      <c r="C20" s="2"/>
      <c r="D20" s="62">
        <v>0</v>
      </c>
      <c r="E20" s="56"/>
      <c r="F20" s="209" t="s">
        <v>106</v>
      </c>
      <c r="G20" s="189"/>
      <c r="H20" s="189"/>
      <c r="I20" s="189"/>
      <c r="J20" s="189"/>
      <c r="K20" s="189"/>
      <c r="L20" s="189"/>
      <c r="M20" s="2"/>
      <c r="N20" s="51" t="s">
        <v>333</v>
      </c>
      <c r="O20" s="18"/>
      <c r="P20" s="2"/>
      <c r="Q20" s="2"/>
      <c r="R20" s="4"/>
      <c r="S20" s="2"/>
      <c r="T20" s="2"/>
      <c r="U20" s="2"/>
      <c r="V20" s="2"/>
      <c r="W20" s="2"/>
      <c r="X20" s="2"/>
      <c r="Y20" s="2"/>
      <c r="Z20" s="2"/>
    </row>
    <row r="21" spans="1:26" ht="3.75" customHeight="1">
      <c r="A21" s="12"/>
      <c r="B21" s="2"/>
      <c r="C21" s="2"/>
      <c r="D21" s="58"/>
      <c r="E21" s="56"/>
      <c r="F21" s="59"/>
      <c r="G21" s="59"/>
      <c r="H21" s="59"/>
      <c r="I21" s="59"/>
      <c r="J21" s="54"/>
      <c r="K21" s="54"/>
      <c r="L21" s="54"/>
      <c r="M21" s="2"/>
      <c r="N21" s="44"/>
      <c r="O21" s="18"/>
      <c r="P21" s="2"/>
      <c r="Q21" s="2"/>
      <c r="R21" s="2"/>
      <c r="S21" s="2"/>
      <c r="T21" s="2"/>
      <c r="U21" s="2"/>
      <c r="V21" s="2"/>
      <c r="W21" s="2"/>
      <c r="X21" s="2"/>
      <c r="Y21" s="2"/>
      <c r="Z21" s="2"/>
    </row>
    <row r="22" spans="1:26" ht="36" customHeight="1">
      <c r="A22" s="12"/>
      <c r="B22" s="47" t="s">
        <v>107</v>
      </c>
      <c r="C22" s="2"/>
      <c r="D22" s="65">
        <f>Vulnerability!K55</f>
        <v>0.49608352856396437</v>
      </c>
      <c r="E22" s="56"/>
      <c r="F22" s="209" t="s">
        <v>108</v>
      </c>
      <c r="G22" s="189"/>
      <c r="H22" s="189"/>
      <c r="I22" s="189"/>
      <c r="J22" s="189"/>
      <c r="K22" s="189"/>
      <c r="L22" s="189"/>
      <c r="M22" s="2"/>
      <c r="N22" s="51" t="s">
        <v>334</v>
      </c>
      <c r="O22" s="18"/>
      <c r="P22" s="2"/>
      <c r="Q22" s="2"/>
      <c r="R22" s="4"/>
      <c r="S22" s="2"/>
      <c r="T22" s="2"/>
      <c r="U22" s="2"/>
      <c r="V22" s="2"/>
      <c r="W22" s="2"/>
      <c r="X22" s="2"/>
      <c r="Y22" s="2"/>
      <c r="Z22" s="2"/>
    </row>
    <row r="23" spans="1:26" ht="3.75" customHeight="1">
      <c r="A23" s="23"/>
      <c r="B23" s="16"/>
      <c r="C23" s="16"/>
      <c r="D23" s="16"/>
      <c r="E23" s="16"/>
      <c r="F23" s="16"/>
      <c r="G23" s="16"/>
      <c r="H23" s="16"/>
      <c r="I23" s="16"/>
      <c r="J23" s="16"/>
      <c r="K23" s="16"/>
      <c r="L23" s="16"/>
      <c r="M23" s="16"/>
      <c r="N23" s="16"/>
      <c r="O23" s="25"/>
      <c r="P23" s="2"/>
      <c r="Q23" s="2"/>
      <c r="R23" s="2"/>
      <c r="S23" s="2"/>
      <c r="T23" s="2"/>
      <c r="U23" s="2"/>
      <c r="V23" s="2"/>
      <c r="W23" s="2"/>
      <c r="X23" s="2"/>
      <c r="Y23" s="2"/>
      <c r="Z23" s="2"/>
    </row>
    <row r="24" spans="1:26" ht="3.75" customHeight="1">
      <c r="A24" s="7"/>
      <c r="B24" s="8"/>
      <c r="C24" s="8"/>
      <c r="D24" s="66"/>
      <c r="E24" s="66"/>
      <c r="F24" s="8"/>
      <c r="G24" s="8"/>
      <c r="H24" s="8"/>
      <c r="I24" s="8"/>
      <c r="J24" s="8"/>
      <c r="K24" s="8"/>
      <c r="L24" s="8"/>
      <c r="M24" s="8"/>
      <c r="N24" s="8"/>
      <c r="O24" s="11"/>
      <c r="P24" s="2"/>
      <c r="Q24" s="2"/>
      <c r="R24" s="2"/>
      <c r="S24" s="2"/>
      <c r="T24" s="2"/>
      <c r="U24" s="2"/>
      <c r="V24" s="2"/>
      <c r="W24" s="2"/>
      <c r="X24" s="2"/>
      <c r="Y24" s="2"/>
      <c r="Z24" s="2"/>
    </row>
    <row r="25" spans="1:26" ht="18" customHeight="1">
      <c r="A25" s="12"/>
      <c r="B25" s="67" t="s">
        <v>109</v>
      </c>
      <c r="C25" s="68"/>
      <c r="D25" s="210" t="s">
        <v>110</v>
      </c>
      <c r="E25" s="211"/>
      <c r="F25" s="211"/>
      <c r="G25" s="211"/>
      <c r="H25" s="211"/>
      <c r="I25" s="211"/>
      <c r="J25" s="211"/>
      <c r="K25" s="211"/>
      <c r="L25" s="211"/>
      <c r="M25" s="211"/>
      <c r="N25" s="212"/>
      <c r="O25" s="69"/>
      <c r="P25" s="2"/>
      <c r="Q25" s="2"/>
      <c r="R25" s="2"/>
      <c r="S25" s="2"/>
      <c r="T25" s="2"/>
      <c r="U25" s="2"/>
      <c r="V25" s="2"/>
      <c r="W25" s="2"/>
      <c r="X25" s="2"/>
      <c r="Y25" s="2"/>
      <c r="Z25" s="2"/>
    </row>
    <row r="26" spans="1:26" ht="18" customHeight="1">
      <c r="A26" s="12"/>
      <c r="B26" s="70" t="s">
        <v>111</v>
      </c>
      <c r="C26" s="68"/>
      <c r="D26" s="213"/>
      <c r="E26" s="214"/>
      <c r="F26" s="214"/>
      <c r="G26" s="214"/>
      <c r="H26" s="214"/>
      <c r="I26" s="214"/>
      <c r="J26" s="214"/>
      <c r="K26" s="214"/>
      <c r="L26" s="214"/>
      <c r="M26" s="214"/>
      <c r="N26" s="215"/>
      <c r="O26" s="69"/>
      <c r="P26" s="2"/>
      <c r="Q26" s="2"/>
      <c r="R26" s="2"/>
      <c r="S26" s="2"/>
      <c r="T26" s="2"/>
      <c r="U26" s="2"/>
      <c r="V26" s="2"/>
      <c r="W26" s="2"/>
      <c r="X26" s="2"/>
      <c r="Y26" s="2"/>
      <c r="Z26" s="2"/>
    </row>
    <row r="27" spans="1:26" ht="3.75" customHeight="1">
      <c r="A27" s="12"/>
      <c r="B27" s="2"/>
      <c r="C27" s="68"/>
      <c r="D27" s="2"/>
      <c r="E27" s="68"/>
      <c r="F27" s="68"/>
      <c r="G27" s="68"/>
      <c r="H27" s="68"/>
      <c r="I27" s="68"/>
      <c r="J27" s="68"/>
      <c r="K27" s="68"/>
      <c r="L27" s="68"/>
      <c r="M27" s="68"/>
      <c r="N27" s="68"/>
      <c r="O27" s="18"/>
      <c r="P27" s="2"/>
      <c r="Q27" s="2"/>
      <c r="R27" s="2"/>
      <c r="S27" s="2"/>
      <c r="T27" s="2"/>
      <c r="U27" s="2"/>
      <c r="V27" s="2"/>
      <c r="W27" s="2"/>
      <c r="X27" s="2"/>
      <c r="Y27" s="2"/>
      <c r="Z27" s="2"/>
    </row>
    <row r="28" spans="1:26" ht="18" customHeight="1">
      <c r="A28" s="12"/>
      <c r="B28" s="67" t="s">
        <v>109</v>
      </c>
      <c r="C28" s="68"/>
      <c r="D28" s="210" t="s">
        <v>112</v>
      </c>
      <c r="E28" s="211"/>
      <c r="F28" s="211"/>
      <c r="G28" s="211"/>
      <c r="H28" s="211"/>
      <c r="I28" s="211"/>
      <c r="J28" s="211"/>
      <c r="K28" s="211"/>
      <c r="L28" s="211"/>
      <c r="M28" s="211"/>
      <c r="N28" s="212"/>
      <c r="O28" s="71"/>
      <c r="P28" s="2"/>
      <c r="Q28" s="2"/>
      <c r="R28" s="2"/>
      <c r="S28" s="2"/>
      <c r="T28" s="2"/>
      <c r="U28" s="2"/>
      <c r="V28" s="2"/>
      <c r="W28" s="2"/>
      <c r="X28" s="2"/>
      <c r="Y28" s="2"/>
      <c r="Z28" s="2"/>
    </row>
    <row r="29" spans="1:26" ht="18" customHeight="1">
      <c r="A29" s="12"/>
      <c r="B29" s="72" t="s">
        <v>113</v>
      </c>
      <c r="C29" s="68"/>
      <c r="D29" s="213"/>
      <c r="E29" s="214"/>
      <c r="F29" s="214"/>
      <c r="G29" s="214"/>
      <c r="H29" s="214"/>
      <c r="I29" s="214"/>
      <c r="J29" s="214"/>
      <c r="K29" s="214"/>
      <c r="L29" s="214"/>
      <c r="M29" s="214"/>
      <c r="N29" s="215"/>
      <c r="O29" s="71"/>
      <c r="P29" s="2"/>
      <c r="Q29" s="2"/>
      <c r="R29" s="2"/>
      <c r="S29" s="2"/>
      <c r="T29" s="2"/>
      <c r="U29" s="2"/>
      <c r="V29" s="2"/>
      <c r="W29" s="2"/>
      <c r="X29" s="2"/>
      <c r="Y29" s="2"/>
      <c r="Z29" s="2"/>
    </row>
    <row r="30" spans="1:26" ht="3.75" customHeight="1">
      <c r="A30" s="12"/>
      <c r="B30" s="2"/>
      <c r="C30" s="68"/>
      <c r="D30" s="73"/>
      <c r="E30" s="74"/>
      <c r="F30" s="74"/>
      <c r="G30" s="74"/>
      <c r="H30" s="74"/>
      <c r="I30" s="74"/>
      <c r="J30" s="74"/>
      <c r="K30" s="74"/>
      <c r="L30" s="74"/>
      <c r="M30" s="74"/>
      <c r="N30" s="74"/>
      <c r="O30" s="18"/>
      <c r="P30" s="2"/>
      <c r="Q30" s="2"/>
      <c r="R30" s="2"/>
      <c r="S30" s="2"/>
      <c r="T30" s="2"/>
      <c r="U30" s="2"/>
      <c r="V30" s="2"/>
      <c r="W30" s="2"/>
      <c r="X30" s="2"/>
      <c r="Y30" s="2"/>
      <c r="Z30" s="2"/>
    </row>
    <row r="31" spans="1:26" ht="18" customHeight="1">
      <c r="A31" s="12"/>
      <c r="B31" s="67" t="s">
        <v>109</v>
      </c>
      <c r="C31" s="68"/>
      <c r="D31" s="210" t="s">
        <v>114</v>
      </c>
      <c r="E31" s="211"/>
      <c r="F31" s="211"/>
      <c r="G31" s="211"/>
      <c r="H31" s="211"/>
      <c r="I31" s="211"/>
      <c r="J31" s="211"/>
      <c r="K31" s="211"/>
      <c r="L31" s="211"/>
      <c r="M31" s="211"/>
      <c r="N31" s="212"/>
      <c r="O31" s="75"/>
      <c r="P31" s="2"/>
      <c r="Q31" s="2"/>
      <c r="R31" s="2"/>
      <c r="S31" s="2"/>
      <c r="T31" s="2"/>
      <c r="U31" s="2"/>
      <c r="V31" s="2"/>
      <c r="W31" s="2"/>
      <c r="X31" s="2"/>
      <c r="Y31" s="2"/>
      <c r="Z31" s="2"/>
    </row>
    <row r="32" spans="1:26" ht="18" customHeight="1">
      <c r="A32" s="12"/>
      <c r="B32" s="76" t="s">
        <v>115</v>
      </c>
      <c r="C32" s="68"/>
      <c r="D32" s="213"/>
      <c r="E32" s="214"/>
      <c r="F32" s="214"/>
      <c r="G32" s="214"/>
      <c r="H32" s="214"/>
      <c r="I32" s="214"/>
      <c r="J32" s="214"/>
      <c r="K32" s="214"/>
      <c r="L32" s="214"/>
      <c r="M32" s="214"/>
      <c r="N32" s="215"/>
      <c r="O32" s="75"/>
      <c r="P32" s="2"/>
      <c r="Q32" s="2"/>
      <c r="R32" s="2"/>
      <c r="S32" s="2"/>
      <c r="T32" s="2"/>
      <c r="U32" s="2"/>
      <c r="V32" s="2"/>
      <c r="W32" s="2"/>
      <c r="X32" s="2"/>
      <c r="Y32" s="2"/>
      <c r="Z32" s="2"/>
    </row>
    <row r="33" spans="1:26" ht="3.75" customHeight="1">
      <c r="A33" s="23"/>
      <c r="B33" s="16"/>
      <c r="C33" s="77"/>
      <c r="D33" s="16"/>
      <c r="E33" s="77"/>
      <c r="F33" s="77"/>
      <c r="G33" s="77"/>
      <c r="H33" s="77"/>
      <c r="I33" s="77"/>
      <c r="J33" s="77"/>
      <c r="K33" s="77"/>
      <c r="L33" s="77"/>
      <c r="M33" s="77"/>
      <c r="N33" s="77"/>
      <c r="O33" s="25"/>
      <c r="P33" s="2"/>
      <c r="Q33" s="2"/>
      <c r="R33" s="2"/>
      <c r="S33" s="2"/>
      <c r="T33" s="2"/>
      <c r="U33" s="2"/>
      <c r="V33" s="2"/>
      <c r="W33" s="2"/>
      <c r="X33" s="2"/>
      <c r="Y33" s="2"/>
      <c r="Z33" s="2"/>
    </row>
    <row r="34" spans="1:26" ht="3.75" customHeight="1">
      <c r="A34" s="2"/>
      <c r="B34" s="2"/>
      <c r="C34" s="68"/>
      <c r="D34" s="2"/>
      <c r="E34" s="68"/>
      <c r="F34" s="68"/>
      <c r="G34" s="68"/>
      <c r="H34" s="68"/>
      <c r="I34" s="68"/>
      <c r="J34" s="68"/>
      <c r="K34" s="68"/>
      <c r="L34" s="68"/>
      <c r="M34" s="68"/>
      <c r="N34" s="68"/>
      <c r="O34" s="2"/>
      <c r="P34" s="2"/>
      <c r="Q34" s="2"/>
      <c r="R34" s="2"/>
      <c r="S34" s="2"/>
      <c r="T34" s="2"/>
      <c r="U34" s="2"/>
      <c r="V34" s="2"/>
      <c r="W34" s="2"/>
      <c r="X34" s="2"/>
      <c r="Y34" s="2"/>
      <c r="Z34" s="2"/>
    </row>
    <row r="35" spans="1:26" ht="3.75" customHeight="1">
      <c r="A35" s="7"/>
      <c r="B35" s="8"/>
      <c r="C35" s="78"/>
      <c r="D35" s="8"/>
      <c r="E35" s="78"/>
      <c r="F35" s="78"/>
      <c r="G35" s="78"/>
      <c r="H35" s="78"/>
      <c r="I35" s="78"/>
      <c r="J35" s="78"/>
      <c r="K35" s="78"/>
      <c r="L35" s="78"/>
      <c r="M35" s="78"/>
      <c r="N35" s="78"/>
      <c r="O35" s="11"/>
      <c r="P35" s="2"/>
      <c r="Q35" s="2"/>
      <c r="R35" s="2"/>
      <c r="S35" s="2"/>
      <c r="T35" s="2"/>
      <c r="U35" s="2"/>
      <c r="V35" s="2"/>
      <c r="W35" s="2"/>
      <c r="X35" s="2"/>
      <c r="Y35" s="2"/>
      <c r="Z35" s="2"/>
    </row>
    <row r="36" spans="1:26" ht="18" customHeight="1">
      <c r="A36" s="12"/>
      <c r="B36" s="79" t="s">
        <v>116</v>
      </c>
      <c r="C36" s="68"/>
      <c r="D36" s="216" t="s">
        <v>117</v>
      </c>
      <c r="E36" s="211"/>
      <c r="F36" s="211"/>
      <c r="G36" s="211"/>
      <c r="H36" s="211"/>
      <c r="I36" s="211"/>
      <c r="J36" s="211"/>
      <c r="K36" s="211"/>
      <c r="L36" s="211"/>
      <c r="M36" s="211"/>
      <c r="N36" s="212"/>
      <c r="O36" s="71"/>
      <c r="P36" s="2"/>
      <c r="Q36" s="2"/>
      <c r="R36" s="2"/>
      <c r="S36" s="2"/>
      <c r="T36" s="2"/>
      <c r="U36" s="2"/>
      <c r="V36" s="2"/>
      <c r="W36" s="2"/>
      <c r="X36" s="2"/>
      <c r="Y36" s="2"/>
      <c r="Z36" s="2"/>
    </row>
    <row r="37" spans="1:26" ht="18" customHeight="1">
      <c r="A37" s="12"/>
      <c r="B37" s="70" t="s">
        <v>111</v>
      </c>
      <c r="C37" s="68"/>
      <c r="D37" s="217"/>
      <c r="E37" s="189"/>
      <c r="F37" s="189"/>
      <c r="G37" s="189"/>
      <c r="H37" s="189"/>
      <c r="I37" s="189"/>
      <c r="J37" s="189"/>
      <c r="K37" s="189"/>
      <c r="L37" s="189"/>
      <c r="M37" s="189"/>
      <c r="N37" s="218"/>
      <c r="O37" s="71"/>
      <c r="P37" s="2"/>
      <c r="Q37" s="2"/>
      <c r="R37" s="2"/>
      <c r="S37" s="2"/>
      <c r="T37" s="2"/>
      <c r="U37" s="2"/>
      <c r="V37" s="2"/>
      <c r="W37" s="2"/>
      <c r="X37" s="2"/>
      <c r="Y37" s="2"/>
      <c r="Z37" s="2"/>
    </row>
    <row r="38" spans="1:26" ht="3.75" customHeight="1">
      <c r="A38" s="12"/>
      <c r="B38" s="2"/>
      <c r="C38" s="68"/>
      <c r="D38" s="217"/>
      <c r="E38" s="189"/>
      <c r="F38" s="189"/>
      <c r="G38" s="189"/>
      <c r="H38" s="189"/>
      <c r="I38" s="189"/>
      <c r="J38" s="189"/>
      <c r="K38" s="189"/>
      <c r="L38" s="189"/>
      <c r="M38" s="189"/>
      <c r="N38" s="218"/>
      <c r="O38" s="18"/>
      <c r="P38" s="2"/>
      <c r="Q38" s="2"/>
      <c r="R38" s="2"/>
      <c r="S38" s="2"/>
      <c r="T38" s="2"/>
      <c r="U38" s="2"/>
      <c r="V38" s="2"/>
      <c r="W38" s="2"/>
      <c r="X38" s="2"/>
      <c r="Y38" s="2"/>
      <c r="Z38" s="2"/>
    </row>
    <row r="39" spans="1:26" ht="18" customHeight="1">
      <c r="A39" s="12"/>
      <c r="B39" s="79" t="s">
        <v>116</v>
      </c>
      <c r="C39" s="68"/>
      <c r="D39" s="217"/>
      <c r="E39" s="189"/>
      <c r="F39" s="189"/>
      <c r="G39" s="189"/>
      <c r="H39" s="189"/>
      <c r="I39" s="189"/>
      <c r="J39" s="189"/>
      <c r="K39" s="189"/>
      <c r="L39" s="189"/>
      <c r="M39" s="189"/>
      <c r="N39" s="218"/>
      <c r="O39" s="71"/>
      <c r="P39" s="2"/>
      <c r="Q39" s="2"/>
      <c r="R39" s="2"/>
      <c r="S39" s="2"/>
      <c r="T39" s="2"/>
      <c r="U39" s="2"/>
      <c r="V39" s="2"/>
      <c r="W39" s="2"/>
      <c r="X39" s="2"/>
      <c r="Y39" s="2"/>
      <c r="Z39" s="2"/>
    </row>
    <row r="40" spans="1:26" ht="18" customHeight="1">
      <c r="A40" s="12"/>
      <c r="B40" s="72" t="s">
        <v>113</v>
      </c>
      <c r="C40" s="68"/>
      <c r="D40" s="217"/>
      <c r="E40" s="189"/>
      <c r="F40" s="189"/>
      <c r="G40" s="189"/>
      <c r="H40" s="189"/>
      <c r="I40" s="189"/>
      <c r="J40" s="189"/>
      <c r="K40" s="189"/>
      <c r="L40" s="189"/>
      <c r="M40" s="189"/>
      <c r="N40" s="218"/>
      <c r="O40" s="71"/>
      <c r="P40" s="2"/>
      <c r="Q40" s="2"/>
      <c r="R40" s="2"/>
      <c r="S40" s="2"/>
      <c r="T40" s="2"/>
      <c r="U40" s="2"/>
      <c r="V40" s="2"/>
      <c r="W40" s="2"/>
      <c r="X40" s="2"/>
      <c r="Y40" s="2"/>
      <c r="Z40" s="2"/>
    </row>
    <row r="41" spans="1:26" ht="3.75" customHeight="1">
      <c r="A41" s="12"/>
      <c r="B41" s="2"/>
      <c r="C41" s="68"/>
      <c r="D41" s="217"/>
      <c r="E41" s="189"/>
      <c r="F41" s="189"/>
      <c r="G41" s="189"/>
      <c r="H41" s="189"/>
      <c r="I41" s="189"/>
      <c r="J41" s="189"/>
      <c r="K41" s="189"/>
      <c r="L41" s="189"/>
      <c r="M41" s="189"/>
      <c r="N41" s="218"/>
      <c r="O41" s="18"/>
      <c r="P41" s="2"/>
      <c r="Q41" s="2"/>
      <c r="R41" s="2"/>
      <c r="S41" s="2"/>
      <c r="T41" s="2"/>
      <c r="U41" s="2"/>
      <c r="V41" s="2"/>
      <c r="W41" s="2"/>
      <c r="X41" s="2"/>
      <c r="Y41" s="2"/>
      <c r="Z41" s="2"/>
    </row>
    <row r="42" spans="1:26" ht="18" customHeight="1">
      <c r="A42" s="12"/>
      <c r="B42" s="79" t="s">
        <v>116</v>
      </c>
      <c r="C42" s="68"/>
      <c r="D42" s="217"/>
      <c r="E42" s="189"/>
      <c r="F42" s="189"/>
      <c r="G42" s="189"/>
      <c r="H42" s="189"/>
      <c r="I42" s="189"/>
      <c r="J42" s="189"/>
      <c r="K42" s="189"/>
      <c r="L42" s="189"/>
      <c r="M42" s="189"/>
      <c r="N42" s="218"/>
      <c r="O42" s="71"/>
      <c r="P42" s="2"/>
      <c r="Q42" s="2"/>
      <c r="R42" s="2"/>
      <c r="S42" s="2"/>
      <c r="T42" s="2"/>
      <c r="U42" s="2"/>
      <c r="V42" s="2"/>
      <c r="W42" s="2"/>
      <c r="X42" s="2"/>
      <c r="Y42" s="2"/>
      <c r="Z42" s="2"/>
    </row>
    <row r="43" spans="1:26" ht="18" customHeight="1">
      <c r="A43" s="12"/>
      <c r="B43" s="76" t="s">
        <v>115</v>
      </c>
      <c r="C43" s="68"/>
      <c r="D43" s="213"/>
      <c r="E43" s="214"/>
      <c r="F43" s="214"/>
      <c r="G43" s="214"/>
      <c r="H43" s="214"/>
      <c r="I43" s="214"/>
      <c r="J43" s="214"/>
      <c r="K43" s="214"/>
      <c r="L43" s="214"/>
      <c r="M43" s="214"/>
      <c r="N43" s="215"/>
      <c r="O43" s="71"/>
      <c r="P43" s="2"/>
      <c r="Q43" s="2"/>
      <c r="R43" s="2"/>
      <c r="S43" s="2"/>
      <c r="T43" s="2"/>
      <c r="U43" s="2"/>
      <c r="V43" s="2"/>
      <c r="W43" s="2"/>
      <c r="X43" s="2"/>
      <c r="Y43" s="2"/>
      <c r="Z43" s="2"/>
    </row>
    <row r="44" spans="1:26" ht="3.75" customHeight="1">
      <c r="A44" s="23"/>
      <c r="B44" s="16"/>
      <c r="C44" s="77"/>
      <c r="D44" s="16"/>
      <c r="E44" s="77"/>
      <c r="F44" s="77"/>
      <c r="G44" s="77"/>
      <c r="H44" s="77"/>
      <c r="I44" s="77"/>
      <c r="J44" s="77"/>
      <c r="K44" s="77"/>
      <c r="L44" s="77"/>
      <c r="M44" s="77"/>
      <c r="N44" s="77"/>
      <c r="O44" s="25"/>
      <c r="P44" s="2"/>
      <c r="Q44" s="2"/>
      <c r="R44" s="2"/>
      <c r="S44" s="2"/>
      <c r="T44" s="2"/>
      <c r="U44" s="2"/>
      <c r="V44" s="2"/>
      <c r="W44" s="2"/>
      <c r="X44" s="2"/>
      <c r="Y44" s="2"/>
      <c r="Z44" s="2"/>
    </row>
    <row r="45" spans="1:26" ht="3.75" customHeight="1">
      <c r="A45" s="16"/>
      <c r="B45" s="16"/>
      <c r="C45" s="77"/>
      <c r="D45" s="16"/>
      <c r="E45" s="77"/>
      <c r="F45" s="77"/>
      <c r="G45" s="77"/>
      <c r="H45" s="77"/>
      <c r="I45" s="77"/>
      <c r="J45" s="77"/>
      <c r="K45" s="77"/>
      <c r="L45" s="77"/>
      <c r="M45" s="77"/>
      <c r="N45" s="77"/>
      <c r="O45" s="16"/>
      <c r="P45" s="2"/>
      <c r="Q45" s="2"/>
      <c r="R45" s="2"/>
      <c r="S45" s="2"/>
      <c r="T45" s="2"/>
      <c r="U45" s="2"/>
      <c r="V45" s="2"/>
      <c r="W45" s="2"/>
      <c r="X45" s="2"/>
      <c r="Y45" s="2"/>
      <c r="Z45" s="2"/>
    </row>
    <row r="46" spans="1:26" ht="3.75" customHeight="1">
      <c r="A46" s="7"/>
      <c r="B46" s="8"/>
      <c r="C46" s="78"/>
      <c r="D46" s="8"/>
      <c r="E46" s="78"/>
      <c r="F46" s="78"/>
      <c r="G46" s="78"/>
      <c r="H46" s="78"/>
      <c r="I46" s="78"/>
      <c r="J46" s="78"/>
      <c r="K46" s="78"/>
      <c r="L46" s="78"/>
      <c r="M46" s="78"/>
      <c r="N46" s="78"/>
      <c r="O46" s="11"/>
      <c r="P46" s="2"/>
      <c r="Q46" s="2"/>
      <c r="R46" s="2"/>
      <c r="S46" s="2"/>
      <c r="T46" s="2"/>
      <c r="U46" s="2"/>
      <c r="V46" s="2"/>
      <c r="W46" s="2"/>
      <c r="X46" s="2"/>
      <c r="Y46" s="2"/>
      <c r="Z46" s="2"/>
    </row>
    <row r="47" spans="1:26" ht="18" customHeight="1">
      <c r="A47" s="12"/>
      <c r="B47" s="80" t="s">
        <v>118</v>
      </c>
      <c r="C47" s="68"/>
      <c r="D47" s="210" t="s">
        <v>119</v>
      </c>
      <c r="E47" s="211"/>
      <c r="F47" s="211"/>
      <c r="G47" s="211"/>
      <c r="H47" s="211"/>
      <c r="I47" s="211"/>
      <c r="J47" s="211"/>
      <c r="K47" s="211"/>
      <c r="L47" s="211"/>
      <c r="M47" s="211"/>
      <c r="N47" s="212"/>
      <c r="O47" s="81"/>
      <c r="P47" s="2"/>
      <c r="Q47" s="2"/>
      <c r="R47" s="2"/>
      <c r="S47" s="2"/>
      <c r="T47" s="2"/>
      <c r="U47" s="2"/>
      <c r="V47" s="2"/>
      <c r="W47" s="2"/>
      <c r="X47" s="2"/>
      <c r="Y47" s="2"/>
      <c r="Z47" s="2"/>
    </row>
    <row r="48" spans="1:26" ht="18" customHeight="1">
      <c r="A48" s="12"/>
      <c r="B48" s="70" t="s">
        <v>111</v>
      </c>
      <c r="C48" s="68"/>
      <c r="D48" s="213"/>
      <c r="E48" s="214"/>
      <c r="F48" s="214"/>
      <c r="G48" s="214"/>
      <c r="H48" s="214"/>
      <c r="I48" s="214"/>
      <c r="J48" s="214"/>
      <c r="K48" s="214"/>
      <c r="L48" s="214"/>
      <c r="M48" s="214"/>
      <c r="N48" s="215"/>
      <c r="O48" s="81"/>
      <c r="P48" s="2"/>
      <c r="Q48" s="2"/>
      <c r="R48" s="2"/>
      <c r="S48" s="2"/>
      <c r="T48" s="2"/>
      <c r="U48" s="2"/>
      <c r="V48" s="2"/>
      <c r="W48" s="2"/>
      <c r="X48" s="2"/>
      <c r="Y48" s="2"/>
      <c r="Z48" s="2"/>
    </row>
    <row r="49" spans="1:26" ht="3.75" customHeight="1">
      <c r="A49" s="12"/>
      <c r="B49" s="2"/>
      <c r="C49" s="68"/>
      <c r="D49" s="2"/>
      <c r="E49" s="68"/>
      <c r="F49" s="68"/>
      <c r="G49" s="68"/>
      <c r="H49" s="68"/>
      <c r="I49" s="68"/>
      <c r="J49" s="68"/>
      <c r="K49" s="68"/>
      <c r="L49" s="68"/>
      <c r="M49" s="68"/>
      <c r="N49" s="68"/>
      <c r="O49" s="18"/>
      <c r="P49" s="2"/>
      <c r="Q49" s="2"/>
      <c r="R49" s="2"/>
      <c r="S49" s="2"/>
      <c r="T49" s="2"/>
      <c r="U49" s="2"/>
      <c r="V49" s="2"/>
      <c r="W49" s="2"/>
      <c r="X49" s="2"/>
      <c r="Y49" s="2"/>
      <c r="Z49" s="2"/>
    </row>
    <row r="50" spans="1:26" ht="18" customHeight="1">
      <c r="A50" s="12"/>
      <c r="B50" s="80" t="s">
        <v>118</v>
      </c>
      <c r="C50" s="68"/>
      <c r="D50" s="210" t="s">
        <v>119</v>
      </c>
      <c r="E50" s="211"/>
      <c r="F50" s="211"/>
      <c r="G50" s="211"/>
      <c r="H50" s="211"/>
      <c r="I50" s="211"/>
      <c r="J50" s="211"/>
      <c r="K50" s="211"/>
      <c r="L50" s="211"/>
      <c r="M50" s="211"/>
      <c r="N50" s="212"/>
      <c r="O50" s="71"/>
      <c r="P50" s="2"/>
      <c r="Q50" s="2"/>
      <c r="R50" s="2"/>
      <c r="S50" s="2"/>
      <c r="T50" s="2"/>
      <c r="U50" s="2"/>
      <c r="V50" s="2"/>
      <c r="W50" s="2"/>
      <c r="X50" s="2"/>
      <c r="Y50" s="2"/>
      <c r="Z50" s="2"/>
    </row>
    <row r="51" spans="1:26" ht="18" customHeight="1">
      <c r="A51" s="12"/>
      <c r="B51" s="72" t="s">
        <v>113</v>
      </c>
      <c r="C51" s="68"/>
      <c r="D51" s="213"/>
      <c r="E51" s="214"/>
      <c r="F51" s="214"/>
      <c r="G51" s="214"/>
      <c r="H51" s="214"/>
      <c r="I51" s="214"/>
      <c r="J51" s="214"/>
      <c r="K51" s="214"/>
      <c r="L51" s="214"/>
      <c r="M51" s="214"/>
      <c r="N51" s="215"/>
      <c r="O51" s="71"/>
      <c r="P51" s="2"/>
      <c r="Q51" s="2"/>
      <c r="R51" s="2"/>
      <c r="S51" s="2"/>
      <c r="T51" s="2"/>
      <c r="U51" s="2"/>
      <c r="V51" s="2"/>
      <c r="W51" s="2"/>
      <c r="X51" s="2"/>
      <c r="Y51" s="2"/>
      <c r="Z51" s="2"/>
    </row>
    <row r="52" spans="1:26" ht="3.75" customHeight="1">
      <c r="A52" s="12"/>
      <c r="B52" s="2"/>
      <c r="C52" s="68"/>
      <c r="D52" s="2"/>
      <c r="E52" s="68"/>
      <c r="F52" s="68"/>
      <c r="G52" s="68"/>
      <c r="H52" s="68"/>
      <c r="I52" s="68"/>
      <c r="J52" s="68"/>
      <c r="K52" s="68"/>
      <c r="L52" s="68"/>
      <c r="M52" s="68"/>
      <c r="N52" s="68"/>
      <c r="O52" s="18"/>
      <c r="P52" s="2"/>
      <c r="Q52" s="2"/>
      <c r="R52" s="2"/>
      <c r="S52" s="2"/>
      <c r="T52" s="2"/>
      <c r="U52" s="2"/>
      <c r="V52" s="2"/>
      <c r="W52" s="2"/>
      <c r="X52" s="2"/>
      <c r="Y52" s="2"/>
      <c r="Z52" s="2"/>
    </row>
    <row r="53" spans="1:26" ht="18" customHeight="1">
      <c r="A53" s="12"/>
      <c r="B53" s="80" t="s">
        <v>118</v>
      </c>
      <c r="C53" s="68"/>
      <c r="D53" s="210" t="s">
        <v>120</v>
      </c>
      <c r="E53" s="211"/>
      <c r="F53" s="211"/>
      <c r="G53" s="211"/>
      <c r="H53" s="211"/>
      <c r="I53" s="211"/>
      <c r="J53" s="211"/>
      <c r="K53" s="211"/>
      <c r="L53" s="211"/>
      <c r="M53" s="211"/>
      <c r="N53" s="212"/>
      <c r="O53" s="71"/>
      <c r="P53" s="2"/>
      <c r="Q53" s="2"/>
      <c r="R53" s="2"/>
      <c r="S53" s="2"/>
      <c r="T53" s="2"/>
      <c r="U53" s="2"/>
      <c r="V53" s="2"/>
      <c r="W53" s="2"/>
      <c r="X53" s="2"/>
      <c r="Y53" s="2"/>
      <c r="Z53" s="2"/>
    </row>
    <row r="54" spans="1:26" ht="22.5" customHeight="1">
      <c r="A54" s="12"/>
      <c r="B54" s="76" t="s">
        <v>115</v>
      </c>
      <c r="C54" s="68"/>
      <c r="D54" s="213"/>
      <c r="E54" s="214"/>
      <c r="F54" s="214"/>
      <c r="G54" s="214"/>
      <c r="H54" s="214"/>
      <c r="I54" s="214"/>
      <c r="J54" s="214"/>
      <c r="K54" s="214"/>
      <c r="L54" s="214"/>
      <c r="M54" s="214"/>
      <c r="N54" s="215"/>
      <c r="O54" s="71"/>
      <c r="P54" s="2"/>
      <c r="Q54" s="2"/>
      <c r="R54" s="2"/>
      <c r="S54" s="2"/>
      <c r="T54" s="2"/>
      <c r="U54" s="2"/>
      <c r="V54" s="2"/>
      <c r="W54" s="2"/>
      <c r="X54" s="2"/>
      <c r="Y54" s="2"/>
      <c r="Z54" s="2"/>
    </row>
    <row r="55" spans="1:26" ht="3.75" customHeight="1">
      <c r="A55" s="23"/>
      <c r="B55" s="16"/>
      <c r="C55" s="16"/>
      <c r="D55" s="16"/>
      <c r="E55" s="16"/>
      <c r="F55" s="16"/>
      <c r="G55" s="16"/>
      <c r="H55" s="16"/>
      <c r="I55" s="16"/>
      <c r="J55" s="16"/>
      <c r="K55" s="16"/>
      <c r="L55" s="16"/>
      <c r="M55" s="16"/>
      <c r="N55" s="16"/>
      <c r="O55" s="25"/>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19" t="s">
        <v>121</v>
      </c>
      <c r="B57" s="220"/>
      <c r="C57" s="222" t="str">
        <f>IF(AND(F10="high vulnerability",F4="high damage"),D25,IF(AND(F10="high vulnerability",F4="medium damage"),D28,IF(AND(F10="high vulnerability",F4="low damage"),D31,IF(AND(F10="low vulnerability",F4="high damage"),D47,IF(AND(F10="low vulnerability",F4="medium damage"),D50,IF(AND(F10="low vulnerability",F4="low damage"),D53,D36))))))</f>
        <v>This case should to be treated as a compromise solution in between the suggested solutions for high and low vulnerability. The costs related to these kind of treatments are in between those ones suggested for other solutions.</v>
      </c>
      <c r="D57" s="211"/>
      <c r="E57" s="211"/>
      <c r="F57" s="211"/>
      <c r="G57" s="211"/>
      <c r="H57" s="211"/>
      <c r="I57" s="211"/>
      <c r="J57" s="211"/>
      <c r="K57" s="211"/>
      <c r="L57" s="211"/>
      <c r="M57" s="211"/>
      <c r="N57" s="211"/>
      <c r="O57" s="212"/>
      <c r="P57" s="2"/>
      <c r="Q57" s="2"/>
      <c r="R57" s="2"/>
      <c r="S57" s="2"/>
      <c r="T57" s="2"/>
      <c r="U57" s="2"/>
      <c r="V57" s="2"/>
      <c r="W57" s="2"/>
      <c r="X57" s="2"/>
      <c r="Y57" s="2"/>
      <c r="Z57" s="2"/>
    </row>
    <row r="58" spans="1:26" ht="39.75" customHeight="1">
      <c r="A58" s="213"/>
      <c r="B58" s="221"/>
      <c r="C58" s="223"/>
      <c r="D58" s="214"/>
      <c r="E58" s="214"/>
      <c r="F58" s="214"/>
      <c r="G58" s="214"/>
      <c r="H58" s="214"/>
      <c r="I58" s="214"/>
      <c r="J58" s="214"/>
      <c r="K58" s="214"/>
      <c r="L58" s="214"/>
      <c r="M58" s="214"/>
      <c r="N58" s="214"/>
      <c r="O58" s="215"/>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53:N54"/>
    <mergeCell ref="A57:B58"/>
    <mergeCell ref="C57:O58"/>
    <mergeCell ref="F14:L14"/>
    <mergeCell ref="F16:L16"/>
    <mergeCell ref="F18:L18"/>
    <mergeCell ref="F20:L20"/>
    <mergeCell ref="F22:L22"/>
    <mergeCell ref="D25:N26"/>
    <mergeCell ref="D28:N29"/>
    <mergeCell ref="F12:L12"/>
    <mergeCell ref="D31:N32"/>
    <mergeCell ref="D36:N43"/>
    <mergeCell ref="D47:N48"/>
    <mergeCell ref="D50:N51"/>
    <mergeCell ref="A4:B4"/>
    <mergeCell ref="F4:J4"/>
    <mergeCell ref="F6:L6"/>
    <mergeCell ref="F8:L8"/>
    <mergeCell ref="A10:B10"/>
    <mergeCell ref="F10:J10"/>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42578125" customWidth="1"/>
    <col min="2" max="2" width="10.7109375" customWidth="1"/>
    <col min="3" max="3" width="1.42578125" customWidth="1"/>
    <col min="4" max="4" width="16.140625" customWidth="1"/>
    <col min="5" max="5" width="1.42578125" customWidth="1"/>
    <col min="6" max="9" width="15" customWidth="1"/>
    <col min="10" max="10" width="1.42578125" customWidth="1"/>
    <col min="11"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2" t="s">
        <v>122</v>
      </c>
      <c r="B2" s="83"/>
      <c r="C2" s="83"/>
      <c r="D2" s="83"/>
      <c r="E2" s="83"/>
      <c r="F2" s="83"/>
      <c r="G2" s="83"/>
      <c r="H2" s="83"/>
      <c r="I2" s="83"/>
      <c r="J2" s="2"/>
      <c r="K2" s="2"/>
      <c r="L2" s="2"/>
      <c r="M2" s="2"/>
      <c r="N2" s="2"/>
      <c r="O2" s="2"/>
      <c r="P2" s="2"/>
      <c r="Q2" s="2"/>
      <c r="R2" s="2"/>
      <c r="S2" s="2"/>
      <c r="T2" s="2"/>
      <c r="U2" s="2"/>
      <c r="V2" s="2"/>
      <c r="W2" s="2"/>
      <c r="X2" s="2"/>
      <c r="Y2" s="2"/>
      <c r="Z2" s="2"/>
    </row>
    <row r="3" spans="1:26" ht="12.75" customHeight="1">
      <c r="A3" s="83"/>
      <c r="B3" s="82" t="s">
        <v>123</v>
      </c>
      <c r="C3" s="83"/>
      <c r="D3" s="83"/>
      <c r="E3" s="83"/>
      <c r="F3" s="83"/>
      <c r="G3" s="83"/>
      <c r="H3" s="83"/>
      <c r="I3" s="83"/>
      <c r="J3" s="2"/>
      <c r="K3" s="2"/>
      <c r="L3" s="2"/>
      <c r="M3" s="2"/>
      <c r="N3" s="2"/>
      <c r="O3" s="2"/>
      <c r="P3" s="2"/>
      <c r="Q3" s="2"/>
      <c r="R3" s="2"/>
      <c r="S3" s="2"/>
      <c r="T3" s="2"/>
      <c r="U3" s="2"/>
      <c r="V3" s="2"/>
      <c r="W3" s="2"/>
      <c r="X3" s="2"/>
      <c r="Y3" s="2"/>
      <c r="Z3" s="2"/>
    </row>
    <row r="4" spans="1:26" ht="12.75" customHeight="1">
      <c r="A4" s="83"/>
      <c r="B4" s="82"/>
      <c r="C4" s="83"/>
      <c r="D4" s="83"/>
      <c r="E4" s="83"/>
      <c r="F4" s="83"/>
      <c r="G4" s="83"/>
      <c r="H4" s="83"/>
      <c r="I4" s="83"/>
      <c r="J4" s="2"/>
      <c r="K4" s="2"/>
      <c r="L4" s="2"/>
      <c r="M4" s="2"/>
      <c r="N4" s="2"/>
      <c r="O4" s="2"/>
      <c r="P4" s="2"/>
      <c r="Q4" s="2"/>
      <c r="R4" s="2"/>
      <c r="S4" s="2"/>
      <c r="T4" s="2"/>
      <c r="U4" s="2"/>
      <c r="V4" s="2"/>
      <c r="W4" s="2"/>
      <c r="X4" s="2"/>
      <c r="Y4" s="2"/>
      <c r="Z4" s="2"/>
    </row>
    <row r="5" spans="1:26" ht="12.75" customHeight="1">
      <c r="A5" s="84"/>
      <c r="B5" s="85"/>
      <c r="C5" s="85"/>
      <c r="D5" s="5" t="s">
        <v>124</v>
      </c>
      <c r="E5" s="85"/>
      <c r="F5" s="37" t="s">
        <v>125</v>
      </c>
      <c r="G5" s="37"/>
      <c r="H5" s="37"/>
      <c r="I5" s="37"/>
      <c r="J5" s="2"/>
      <c r="K5" s="2"/>
      <c r="L5" s="2"/>
      <c r="M5" s="68" t="s">
        <v>126</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26" t="s">
        <v>127</v>
      </c>
      <c r="C8" s="2"/>
      <c r="D8" s="32">
        <v>0</v>
      </c>
      <c r="E8" s="2"/>
      <c r="F8" s="16"/>
      <c r="G8" s="16"/>
      <c r="H8" s="16"/>
      <c r="I8" s="16"/>
      <c r="J8" s="18"/>
      <c r="K8" s="2"/>
      <c r="L8" s="2"/>
      <c r="M8" s="52">
        <f>D8</f>
        <v>0</v>
      </c>
      <c r="N8" s="2"/>
      <c r="O8" s="2"/>
      <c r="P8" s="2"/>
      <c r="Q8" s="2"/>
      <c r="R8" s="2"/>
      <c r="S8" s="2"/>
      <c r="T8" s="2"/>
      <c r="U8" s="2"/>
      <c r="V8" s="2"/>
      <c r="W8" s="2"/>
      <c r="X8" s="2"/>
      <c r="Y8" s="2"/>
      <c r="Z8" s="2"/>
    </row>
    <row r="9" spans="1:26" ht="13.5" customHeight="1">
      <c r="A9" s="12"/>
      <c r="B9" s="202"/>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202"/>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203"/>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27" t="s">
        <v>128</v>
      </c>
      <c r="C13" s="2"/>
      <c r="D13" s="32">
        <v>0</v>
      </c>
      <c r="E13" s="2"/>
      <c r="F13" s="16"/>
      <c r="G13" s="16"/>
      <c r="H13" s="16"/>
      <c r="I13" s="16"/>
      <c r="J13" s="18"/>
      <c r="K13" s="2"/>
      <c r="L13" s="2"/>
      <c r="M13" s="52">
        <f>D13+D18+D23+D29</f>
        <v>0</v>
      </c>
      <c r="N13" s="2"/>
      <c r="O13" s="2"/>
      <c r="P13" s="2"/>
      <c r="Q13" s="2"/>
      <c r="R13" s="2"/>
      <c r="S13" s="2"/>
      <c r="T13" s="2"/>
      <c r="U13" s="2"/>
      <c r="V13" s="2"/>
      <c r="W13" s="2"/>
      <c r="X13" s="2"/>
      <c r="Y13" s="2"/>
      <c r="Z13" s="2"/>
    </row>
    <row r="14" spans="1:26" ht="12.75" customHeight="1">
      <c r="A14" s="12"/>
      <c r="B14" s="202"/>
      <c r="C14" s="2"/>
      <c r="D14" s="2"/>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202"/>
      <c r="C15" s="2"/>
      <c r="D15" s="2"/>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203"/>
      <c r="C16" s="2"/>
      <c r="D16" s="2"/>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68"/>
      <c r="G17" s="68"/>
      <c r="H17" s="68"/>
      <c r="I17" s="68"/>
      <c r="J17" s="18"/>
      <c r="K17" s="2"/>
      <c r="L17" s="2"/>
      <c r="M17" s="2"/>
      <c r="N17" s="2"/>
      <c r="O17" s="2"/>
      <c r="P17" s="2"/>
      <c r="Q17" s="2"/>
      <c r="R17" s="2"/>
      <c r="S17" s="2"/>
      <c r="T17" s="2"/>
      <c r="U17" s="2"/>
      <c r="V17" s="2"/>
      <c r="W17" s="2"/>
      <c r="X17" s="2"/>
      <c r="Y17" s="2"/>
      <c r="Z17" s="2"/>
    </row>
    <row r="18" spans="1:26" ht="13.5" customHeight="1">
      <c r="A18" s="12"/>
      <c r="B18" s="227" t="s">
        <v>129</v>
      </c>
      <c r="C18" s="2"/>
      <c r="D18" s="32">
        <v>0</v>
      </c>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202"/>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202"/>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203"/>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68"/>
      <c r="G22" s="68"/>
      <c r="H22" s="68"/>
      <c r="I22" s="68"/>
      <c r="J22" s="18"/>
      <c r="K22" s="2"/>
      <c r="L22" s="2"/>
      <c r="M22" s="2"/>
      <c r="N22" s="2"/>
      <c r="O22" s="2"/>
      <c r="P22" s="2"/>
      <c r="Q22" s="2"/>
      <c r="R22" s="2"/>
      <c r="S22" s="2"/>
      <c r="T22" s="2"/>
      <c r="U22" s="2"/>
      <c r="V22" s="2"/>
      <c r="W22" s="2"/>
      <c r="X22" s="2"/>
      <c r="Y22" s="2"/>
      <c r="Z22" s="2"/>
    </row>
    <row r="23" spans="1:26" ht="13.5" customHeight="1">
      <c r="A23" s="12"/>
      <c r="B23" s="227" t="s">
        <v>130</v>
      </c>
      <c r="C23" s="2"/>
      <c r="D23" s="32">
        <v>0</v>
      </c>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202"/>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202"/>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202"/>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203"/>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68"/>
      <c r="G28" s="68"/>
      <c r="H28" s="68"/>
      <c r="I28" s="68"/>
      <c r="J28" s="18"/>
      <c r="K28" s="2"/>
      <c r="L28" s="2"/>
      <c r="M28" s="2"/>
      <c r="N28" s="2"/>
      <c r="O28" s="2"/>
      <c r="P28" s="2"/>
      <c r="Q28" s="2"/>
      <c r="R28" s="2"/>
      <c r="S28" s="2"/>
      <c r="T28" s="2"/>
      <c r="U28" s="2"/>
      <c r="V28" s="2"/>
      <c r="W28" s="2"/>
      <c r="X28" s="2"/>
      <c r="Y28" s="2"/>
      <c r="Z28" s="2"/>
    </row>
    <row r="29" spans="1:26" ht="13.5" customHeight="1">
      <c r="A29" s="12"/>
      <c r="B29" s="227" t="s">
        <v>131</v>
      </c>
      <c r="C29" s="2"/>
      <c r="D29" s="32">
        <v>0</v>
      </c>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202"/>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202"/>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202"/>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203"/>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24" t="s">
        <v>132</v>
      </c>
      <c r="C35" s="2"/>
      <c r="D35" s="32">
        <v>0</v>
      </c>
      <c r="E35" s="2"/>
      <c r="F35" s="16"/>
      <c r="G35" s="16"/>
      <c r="H35" s="16"/>
      <c r="I35" s="16"/>
      <c r="J35" s="18"/>
      <c r="K35" s="2"/>
      <c r="L35" s="2"/>
      <c r="M35" s="52">
        <f>D35+D40+D45+D50</f>
        <v>0</v>
      </c>
      <c r="N35" s="2"/>
      <c r="O35" s="2"/>
      <c r="P35" s="2"/>
      <c r="Q35" s="2"/>
      <c r="R35" s="2"/>
      <c r="S35" s="2"/>
      <c r="T35" s="2"/>
      <c r="U35" s="2"/>
      <c r="V35" s="2"/>
      <c r="W35" s="2"/>
      <c r="X35" s="2"/>
      <c r="Y35" s="2"/>
      <c r="Z35" s="2"/>
    </row>
    <row r="36" spans="1:26" ht="13.5" customHeight="1">
      <c r="A36" s="12"/>
      <c r="B36" s="202"/>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202"/>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203"/>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24" t="s">
        <v>133</v>
      </c>
      <c r="C40" s="2"/>
      <c r="D40" s="32">
        <v>0</v>
      </c>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202"/>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202"/>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203"/>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24" t="s">
        <v>134</v>
      </c>
      <c r="C45" s="2"/>
      <c r="D45" s="32">
        <v>0</v>
      </c>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202"/>
      <c r="C46" s="2"/>
      <c r="D46" s="43"/>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202"/>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203"/>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24" t="s">
        <v>135</v>
      </c>
      <c r="C50" s="2"/>
      <c r="D50" s="32">
        <v>0</v>
      </c>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202"/>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202"/>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203"/>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25" t="s">
        <v>136</v>
      </c>
      <c r="C55" s="2"/>
      <c r="D55" s="32">
        <v>0</v>
      </c>
      <c r="E55" s="2"/>
      <c r="F55" s="16"/>
      <c r="G55" s="16"/>
      <c r="H55" s="16"/>
      <c r="I55" s="16"/>
      <c r="J55" s="18"/>
      <c r="K55" s="2"/>
      <c r="L55" s="2"/>
      <c r="M55" s="52">
        <f>D55+D61</f>
        <v>0</v>
      </c>
      <c r="N55" s="2"/>
      <c r="O55" s="2"/>
      <c r="P55" s="2"/>
      <c r="Q55" s="2"/>
      <c r="R55" s="2"/>
      <c r="S55" s="2"/>
      <c r="T55" s="2"/>
      <c r="U55" s="2"/>
      <c r="V55" s="2"/>
      <c r="W55" s="2"/>
      <c r="X55" s="2"/>
      <c r="Y55" s="2"/>
      <c r="Z55" s="2"/>
    </row>
    <row r="56" spans="1:26" ht="12.75" customHeight="1">
      <c r="A56" s="12"/>
      <c r="B56" s="202"/>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202"/>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202"/>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203"/>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68"/>
      <c r="G60" s="68"/>
      <c r="H60" s="68"/>
      <c r="I60" s="68"/>
      <c r="J60" s="18"/>
      <c r="K60" s="2"/>
      <c r="L60" s="2"/>
      <c r="M60" s="2"/>
      <c r="N60" s="2"/>
      <c r="O60" s="2"/>
      <c r="P60" s="2"/>
      <c r="Q60" s="2"/>
      <c r="R60" s="2"/>
      <c r="S60" s="2"/>
      <c r="T60" s="2"/>
      <c r="U60" s="2"/>
      <c r="V60" s="2"/>
      <c r="W60" s="2"/>
      <c r="X60" s="2"/>
      <c r="Y60" s="2"/>
      <c r="Z60" s="2"/>
    </row>
    <row r="61" spans="1:26" ht="13.5" customHeight="1">
      <c r="A61" s="12"/>
      <c r="B61" s="225" t="s">
        <v>137</v>
      </c>
      <c r="C61" s="2"/>
      <c r="D61" s="32">
        <v>0</v>
      </c>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202"/>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202"/>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202"/>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203"/>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3"/>
      <c r="B67" s="16"/>
      <c r="C67" s="16"/>
      <c r="D67" s="16"/>
      <c r="E67" s="16"/>
      <c r="F67" s="16"/>
      <c r="G67" s="16"/>
      <c r="H67" s="16"/>
      <c r="I67" s="16"/>
      <c r="J67" s="25"/>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138</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139</v>
      </c>
      <c r="B72" s="2"/>
      <c r="C72" s="2"/>
      <c r="D72" s="2"/>
      <c r="E72" s="2"/>
      <c r="F72" s="2"/>
      <c r="G72" s="4" t="s">
        <v>140</v>
      </c>
      <c r="H72" s="4" t="s">
        <v>141</v>
      </c>
      <c r="I72" s="4" t="s">
        <v>142</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86" t="str">
        <f>IF(M8+M13+M35+M55=0,"x","-")</f>
        <v>x</v>
      </c>
      <c r="H74" s="86" t="str">
        <f>IF(AND(G74="-",I74="-"),"x","-")</f>
        <v>-</v>
      </c>
      <c r="I74" s="86"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3"/>
      <c r="B76" s="16"/>
      <c r="C76" s="16"/>
      <c r="D76" s="16"/>
      <c r="E76" s="16"/>
      <c r="F76" s="16"/>
      <c r="G76" s="16"/>
      <c r="H76" s="16"/>
      <c r="I76" s="16"/>
      <c r="J76" s="25"/>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42578125" customWidth="1"/>
    <col min="2" max="2" width="10.7109375" customWidth="1"/>
    <col min="3" max="3" width="1.42578125" customWidth="1"/>
    <col min="4" max="4" width="16.140625" customWidth="1"/>
    <col min="5" max="5" width="2" customWidth="1"/>
    <col min="6" max="9" width="15" customWidth="1"/>
    <col min="10" max="10" width="16.140625" customWidth="1"/>
    <col min="11" max="11" width="1.42578125" customWidth="1"/>
    <col min="12"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2" t="s">
        <v>122</v>
      </c>
      <c r="B2" s="83"/>
      <c r="C2" s="83"/>
      <c r="D2" s="83"/>
      <c r="E2" s="83"/>
      <c r="F2" s="83"/>
      <c r="G2" s="83"/>
      <c r="H2" s="83"/>
      <c r="I2" s="83"/>
      <c r="J2" s="83"/>
      <c r="K2" s="2"/>
      <c r="L2" s="2"/>
      <c r="M2" s="2"/>
      <c r="N2" s="2"/>
      <c r="O2" s="2"/>
      <c r="P2" s="2"/>
      <c r="Q2" s="2"/>
      <c r="R2" s="2"/>
      <c r="S2" s="2"/>
      <c r="T2" s="2"/>
      <c r="U2" s="2"/>
      <c r="V2" s="2"/>
      <c r="W2" s="2"/>
      <c r="X2" s="2"/>
      <c r="Y2" s="2"/>
      <c r="Z2" s="2"/>
    </row>
    <row r="3" spans="1:26" ht="12.75" customHeight="1">
      <c r="A3" s="83"/>
      <c r="B3" s="82" t="s">
        <v>143</v>
      </c>
      <c r="C3" s="83"/>
      <c r="D3" s="83"/>
      <c r="E3" s="83"/>
      <c r="F3" s="83"/>
      <c r="G3" s="83"/>
      <c r="H3" s="83"/>
      <c r="I3" s="83"/>
      <c r="J3" s="83"/>
      <c r="K3" s="2"/>
      <c r="L3" s="2"/>
      <c r="M3" s="2"/>
      <c r="N3" s="2"/>
      <c r="O3" s="2"/>
      <c r="P3" s="2"/>
      <c r="Q3" s="2"/>
      <c r="R3" s="2"/>
      <c r="S3" s="2"/>
      <c r="T3" s="2"/>
      <c r="U3" s="2"/>
      <c r="V3" s="2"/>
      <c r="W3" s="2"/>
      <c r="X3" s="2"/>
      <c r="Y3" s="2"/>
      <c r="Z3" s="2"/>
    </row>
    <row r="4" spans="1:26" ht="12.75" customHeight="1">
      <c r="A4" s="83"/>
      <c r="B4" s="82"/>
      <c r="C4" s="83"/>
      <c r="D4" s="83"/>
      <c r="E4" s="83"/>
      <c r="F4" s="83"/>
      <c r="G4" s="83"/>
      <c r="H4" s="83"/>
      <c r="I4" s="83"/>
      <c r="J4" s="83"/>
      <c r="K4" s="2"/>
      <c r="L4" s="2"/>
      <c r="M4" s="2"/>
      <c r="N4" s="2"/>
      <c r="O4" s="2"/>
      <c r="P4" s="2"/>
      <c r="Q4" s="2"/>
      <c r="R4" s="2"/>
      <c r="S4" s="2"/>
      <c r="T4" s="2"/>
      <c r="U4" s="2"/>
      <c r="V4" s="2"/>
      <c r="W4" s="2"/>
      <c r="X4" s="2"/>
      <c r="Y4" s="2"/>
      <c r="Z4" s="2"/>
    </row>
    <row r="5" spans="1:26" ht="12.75" customHeight="1">
      <c r="A5" s="84"/>
      <c r="B5" s="85"/>
      <c r="C5" s="85"/>
      <c r="D5" s="228" t="s">
        <v>124</v>
      </c>
      <c r="E5" s="214"/>
      <c r="F5" s="37" t="s">
        <v>125</v>
      </c>
      <c r="G5" s="37"/>
      <c r="H5" s="37"/>
      <c r="I5" s="37"/>
      <c r="J5" s="2"/>
      <c r="K5" s="2"/>
      <c r="L5" s="2"/>
      <c r="M5" s="2"/>
      <c r="N5" s="68" t="s">
        <v>126</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26" t="s">
        <v>127</v>
      </c>
      <c r="C8" s="2"/>
      <c r="D8" s="32"/>
      <c r="E8" s="2"/>
      <c r="F8" s="16"/>
      <c r="G8" s="16"/>
      <c r="H8" s="16"/>
      <c r="I8" s="16"/>
      <c r="J8" s="16"/>
      <c r="K8" s="18"/>
      <c r="L8" s="2"/>
      <c r="M8" s="2"/>
      <c r="N8" s="52">
        <f>SUM(D8)</f>
        <v>0</v>
      </c>
      <c r="O8" s="2"/>
      <c r="P8" s="2"/>
      <c r="Q8" s="2"/>
      <c r="R8" s="2"/>
      <c r="S8" s="2"/>
      <c r="T8" s="2"/>
      <c r="U8" s="2"/>
      <c r="V8" s="2"/>
      <c r="W8" s="2"/>
      <c r="X8" s="2"/>
      <c r="Y8" s="2"/>
      <c r="Z8" s="2"/>
    </row>
    <row r="9" spans="1:26" ht="15.75" customHeight="1">
      <c r="A9" s="12"/>
      <c r="B9" s="202"/>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202"/>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203"/>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27" t="s">
        <v>128</v>
      </c>
      <c r="C13" s="2"/>
      <c r="D13" s="32"/>
      <c r="E13" s="2"/>
      <c r="F13" s="16"/>
      <c r="G13" s="16"/>
      <c r="H13" s="16"/>
      <c r="I13" s="16"/>
      <c r="J13" s="16"/>
      <c r="K13" s="18"/>
      <c r="L13" s="2"/>
      <c r="M13" s="2"/>
      <c r="N13" s="52">
        <f>D13+D18+D23+D28</f>
        <v>0</v>
      </c>
      <c r="O13" s="2"/>
      <c r="P13" s="2"/>
      <c r="Q13" s="2"/>
      <c r="R13" s="2"/>
      <c r="S13" s="2"/>
      <c r="T13" s="2"/>
      <c r="U13" s="2"/>
      <c r="V13" s="2"/>
      <c r="W13" s="2"/>
      <c r="X13" s="2"/>
      <c r="Y13" s="2"/>
      <c r="Z13" s="2"/>
    </row>
    <row r="14" spans="1:26" ht="15.75" customHeight="1">
      <c r="A14" s="12"/>
      <c r="B14" s="202"/>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202"/>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203"/>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68"/>
      <c r="G17" s="68"/>
      <c r="H17" s="68"/>
      <c r="I17" s="68"/>
      <c r="J17" s="68"/>
      <c r="K17" s="18"/>
      <c r="L17" s="2"/>
      <c r="M17" s="2"/>
      <c r="N17" s="2"/>
      <c r="O17" s="2"/>
      <c r="P17" s="2"/>
      <c r="Q17" s="2"/>
      <c r="R17" s="2"/>
      <c r="S17" s="2"/>
      <c r="T17" s="2"/>
      <c r="U17" s="2"/>
      <c r="V17" s="2"/>
      <c r="W17" s="2"/>
      <c r="X17" s="2"/>
      <c r="Y17" s="2"/>
      <c r="Z17" s="2"/>
    </row>
    <row r="18" spans="1:26" ht="15.75" customHeight="1">
      <c r="A18" s="12"/>
      <c r="B18" s="227" t="s">
        <v>129</v>
      </c>
      <c r="C18" s="2"/>
      <c r="D18" s="32"/>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202"/>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202"/>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203"/>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68"/>
      <c r="G22" s="68"/>
      <c r="H22" s="68"/>
      <c r="I22" s="68"/>
      <c r="J22" s="68"/>
      <c r="K22" s="18"/>
      <c r="L22" s="2"/>
      <c r="M22" s="2"/>
      <c r="N22" s="2"/>
      <c r="O22" s="2"/>
      <c r="P22" s="2"/>
      <c r="Q22" s="2"/>
      <c r="R22" s="2"/>
      <c r="S22" s="2"/>
      <c r="T22" s="2"/>
      <c r="U22" s="2"/>
      <c r="V22" s="2"/>
      <c r="W22" s="2"/>
      <c r="X22" s="2"/>
      <c r="Y22" s="2"/>
      <c r="Z22" s="2"/>
    </row>
    <row r="23" spans="1:26" ht="15.75" customHeight="1">
      <c r="A23" s="12"/>
      <c r="B23" s="227" t="s">
        <v>130</v>
      </c>
      <c r="C23" s="2"/>
      <c r="D23" s="32"/>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202"/>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202"/>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203"/>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68"/>
      <c r="G27" s="68"/>
      <c r="H27" s="68"/>
      <c r="I27" s="68"/>
      <c r="J27" s="68"/>
      <c r="K27" s="18"/>
      <c r="L27" s="2"/>
      <c r="M27" s="2"/>
      <c r="N27" s="2"/>
      <c r="O27" s="2"/>
      <c r="P27" s="2"/>
      <c r="Q27" s="2"/>
      <c r="R27" s="2"/>
      <c r="S27" s="2"/>
      <c r="T27" s="2"/>
      <c r="U27" s="2"/>
      <c r="V27" s="2"/>
      <c r="W27" s="2"/>
      <c r="X27" s="2"/>
      <c r="Y27" s="2"/>
      <c r="Z27" s="2"/>
    </row>
    <row r="28" spans="1:26" ht="15.75" customHeight="1">
      <c r="A28" s="12"/>
      <c r="B28" s="227" t="s">
        <v>131</v>
      </c>
      <c r="C28" s="2"/>
      <c r="D28" s="32"/>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202"/>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202"/>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203"/>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24" t="s">
        <v>132</v>
      </c>
      <c r="C33" s="2"/>
      <c r="D33" s="32"/>
      <c r="E33" s="2"/>
      <c r="F33" s="8"/>
      <c r="G33" s="8"/>
      <c r="H33" s="8"/>
      <c r="I33" s="8"/>
      <c r="J33" s="8"/>
      <c r="K33" s="18"/>
      <c r="L33" s="2"/>
      <c r="M33" s="2"/>
      <c r="N33" s="52">
        <f>D33+D38+D43+D48</f>
        <v>0</v>
      </c>
      <c r="O33" s="2"/>
      <c r="P33" s="2"/>
      <c r="Q33" s="2"/>
      <c r="R33" s="2"/>
      <c r="S33" s="2"/>
      <c r="T33" s="2"/>
      <c r="U33" s="2"/>
      <c r="V33" s="2"/>
      <c r="W33" s="2"/>
      <c r="X33" s="2"/>
      <c r="Y33" s="2"/>
      <c r="Z33" s="2"/>
    </row>
    <row r="34" spans="1:26" ht="15.75" customHeight="1">
      <c r="A34" s="12"/>
      <c r="B34" s="202"/>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202"/>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203"/>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24" t="s">
        <v>133</v>
      </c>
      <c r="C38" s="2"/>
      <c r="D38" s="32"/>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202"/>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202"/>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203"/>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24" t="s">
        <v>144</v>
      </c>
      <c r="C43" s="2"/>
      <c r="D43" s="32"/>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202"/>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202"/>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203"/>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24" t="s">
        <v>135</v>
      </c>
      <c r="C48" s="2"/>
      <c r="D48" s="32"/>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202"/>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202"/>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203"/>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25" t="s">
        <v>145</v>
      </c>
      <c r="C53" s="2"/>
      <c r="D53" s="32"/>
      <c r="E53" s="2"/>
      <c r="F53" s="8"/>
      <c r="G53" s="8"/>
      <c r="H53" s="8"/>
      <c r="I53" s="8"/>
      <c r="J53" s="8"/>
      <c r="K53" s="18"/>
      <c r="L53" s="2"/>
      <c r="M53" s="2"/>
      <c r="N53" s="52">
        <f>D53+D59</f>
        <v>0</v>
      </c>
      <c r="O53" s="2"/>
      <c r="P53" s="2"/>
      <c r="Q53" s="2"/>
      <c r="R53" s="2"/>
      <c r="S53" s="2"/>
      <c r="T53" s="2"/>
      <c r="U53" s="2"/>
      <c r="V53" s="2"/>
      <c r="W53" s="2"/>
      <c r="X53" s="2"/>
      <c r="Y53" s="2"/>
      <c r="Z53" s="2"/>
    </row>
    <row r="54" spans="1:26" ht="15.75" customHeight="1">
      <c r="A54" s="12"/>
      <c r="B54" s="202"/>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202"/>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202"/>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203"/>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25" t="s">
        <v>146</v>
      </c>
      <c r="C59" s="2"/>
      <c r="D59" s="32"/>
      <c r="E59" s="2"/>
      <c r="F59" s="68"/>
      <c r="G59" s="68"/>
      <c r="H59" s="68"/>
      <c r="I59" s="68"/>
      <c r="J59" s="68"/>
      <c r="K59" s="18"/>
      <c r="L59" s="2"/>
      <c r="M59" s="2"/>
      <c r="N59" s="2"/>
      <c r="O59" s="2"/>
      <c r="P59" s="2"/>
      <c r="Q59" s="2"/>
      <c r="R59" s="2"/>
      <c r="S59" s="2"/>
      <c r="T59" s="2"/>
      <c r="U59" s="2"/>
      <c r="V59" s="2"/>
      <c r="W59" s="2"/>
      <c r="X59" s="2"/>
      <c r="Y59" s="2"/>
      <c r="Z59" s="2"/>
    </row>
    <row r="60" spans="1:26" ht="15.75" customHeight="1">
      <c r="A60" s="12"/>
      <c r="B60" s="202"/>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202"/>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202"/>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203"/>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3"/>
      <c r="B65" s="16"/>
      <c r="C65" s="16"/>
      <c r="D65" s="16"/>
      <c r="E65" s="16"/>
      <c r="F65" s="16"/>
      <c r="G65" s="16"/>
      <c r="H65" s="16"/>
      <c r="I65" s="16"/>
      <c r="J65" s="16"/>
      <c r="K65" s="25"/>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147</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139</v>
      </c>
      <c r="B70" s="2"/>
      <c r="C70" s="2"/>
      <c r="D70" s="2"/>
      <c r="E70" s="2"/>
      <c r="F70" s="2"/>
      <c r="G70" s="4" t="s">
        <v>140</v>
      </c>
      <c r="H70" s="4" t="s">
        <v>141</v>
      </c>
      <c r="I70" s="4" t="s">
        <v>142</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86" t="str">
        <f>IF(N8+N13+N33+N53=0,"x","-")</f>
        <v>x</v>
      </c>
      <c r="H72" s="86" t="str">
        <f>IF(AND(G72="-",I72="-",J72="-"),"x","-")</f>
        <v>-</v>
      </c>
      <c r="I72" s="86" t="str">
        <f>IF(OR((AND(D33=1,J72="-")),(AND(N13=3,AND(N33&gt;0,N33&lt;4))),(AND(N13=2,N33=3))),"x","-")</f>
        <v>-</v>
      </c>
      <c r="J72" s="86" t="str">
        <f>IF(OR((N8=1),(N13=4),(AND(N13=3,N33=4))),"x","-")</f>
        <v>-</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3"/>
      <c r="B74" s="16"/>
      <c r="C74" s="16"/>
      <c r="D74" s="16"/>
      <c r="E74" s="16"/>
      <c r="F74" s="16"/>
      <c r="G74" s="16"/>
      <c r="H74" s="16"/>
      <c r="I74" s="16"/>
      <c r="J74" s="16"/>
      <c r="K74" s="25"/>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28:B31"/>
    <mergeCell ref="B33:B36"/>
    <mergeCell ref="D5:E5"/>
    <mergeCell ref="B8:B11"/>
    <mergeCell ref="B13:B16"/>
    <mergeCell ref="B18:B21"/>
    <mergeCell ref="B23:B26"/>
    <mergeCell ref="B38:B41"/>
    <mergeCell ref="B43:B46"/>
    <mergeCell ref="B48:B51"/>
    <mergeCell ref="B53:B57"/>
    <mergeCell ref="B59:B63"/>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activeCell="H50" sqref="H50"/>
    </sheetView>
  </sheetViews>
  <sheetFormatPr defaultColWidth="14.42578125" defaultRowHeight="15" customHeight="1"/>
  <cols>
    <col min="1" max="1" width="1.42578125" customWidth="1"/>
    <col min="2" max="2" width="10.7109375" customWidth="1"/>
    <col min="3" max="3" width="1.42578125" customWidth="1"/>
    <col min="4" max="4" width="23.85546875" customWidth="1"/>
    <col min="5" max="5" width="1.42578125" customWidth="1"/>
    <col min="6" max="6" width="20.140625" customWidth="1"/>
    <col min="7" max="7" width="1.28515625" customWidth="1"/>
    <col min="8" max="8" width="39" customWidth="1"/>
    <col min="9" max="9" width="6.28515625" customWidth="1"/>
    <col min="10" max="10" width="9" customWidth="1"/>
    <col min="11" max="11" width="3.28515625" customWidth="1"/>
    <col min="12" max="26" width="9" customWidth="1"/>
  </cols>
  <sheetData>
    <row r="1" spans="1:26" ht="13.5" customHeight="1">
      <c r="A1" s="4"/>
      <c r="B1" s="2"/>
      <c r="C1" s="2"/>
      <c r="D1" s="2"/>
      <c r="E1" s="4"/>
      <c r="F1" s="34"/>
      <c r="G1" s="2"/>
      <c r="H1" s="22"/>
      <c r="I1" s="2"/>
      <c r="J1" s="2"/>
      <c r="K1" s="2"/>
      <c r="L1" s="2"/>
      <c r="M1" s="2"/>
      <c r="N1" s="2"/>
      <c r="O1" s="2"/>
      <c r="P1" s="2"/>
      <c r="Q1" s="2"/>
      <c r="R1" s="2"/>
      <c r="S1" s="2"/>
      <c r="T1" s="2"/>
      <c r="U1" s="2"/>
      <c r="V1" s="2"/>
      <c r="W1" s="2"/>
      <c r="X1" s="2"/>
      <c r="Y1" s="2"/>
      <c r="Z1" s="2"/>
    </row>
    <row r="2" spans="1:26" ht="13.5" customHeight="1">
      <c r="A2" s="87"/>
      <c r="B2" s="88" t="s">
        <v>148</v>
      </c>
      <c r="C2" s="2"/>
      <c r="D2" s="2"/>
      <c r="E2" s="4"/>
      <c r="F2" s="34"/>
      <c r="G2" s="2"/>
      <c r="H2" s="22"/>
      <c r="I2" s="2"/>
      <c r="J2" s="2"/>
      <c r="K2" s="2"/>
      <c r="L2" s="2"/>
      <c r="M2" s="2"/>
      <c r="N2" s="2"/>
      <c r="O2" s="2"/>
      <c r="P2" s="2"/>
      <c r="Q2" s="2"/>
      <c r="R2" s="2"/>
      <c r="S2" s="2"/>
      <c r="T2" s="2"/>
      <c r="U2" s="2"/>
      <c r="V2" s="2"/>
      <c r="W2" s="2"/>
      <c r="X2" s="2"/>
      <c r="Y2" s="2"/>
      <c r="Z2" s="2"/>
    </row>
    <row r="3" spans="1:26">
      <c r="A3" s="87"/>
      <c r="B3" s="2"/>
      <c r="C3" s="2"/>
      <c r="D3" s="2"/>
      <c r="E3" s="4"/>
      <c r="F3" s="34"/>
      <c r="G3" s="2"/>
      <c r="H3" s="22"/>
      <c r="I3" s="2"/>
      <c r="J3" s="2"/>
      <c r="K3" s="2"/>
      <c r="L3" s="2"/>
      <c r="M3" s="2"/>
      <c r="N3" s="2"/>
      <c r="O3" s="2"/>
      <c r="P3" s="2"/>
      <c r="Q3" s="2"/>
      <c r="R3" s="2"/>
      <c r="S3" s="2"/>
      <c r="T3" s="2"/>
      <c r="U3" s="2"/>
      <c r="V3" s="2"/>
      <c r="W3" s="2"/>
      <c r="X3" s="2"/>
      <c r="Y3" s="2"/>
      <c r="Z3" s="2"/>
    </row>
    <row r="4" spans="1:26" ht="12.75">
      <c r="A4" s="4"/>
      <c r="B4" s="2"/>
      <c r="C4" s="2"/>
      <c r="D4" s="2"/>
      <c r="E4" s="4"/>
      <c r="F4" s="5" t="s">
        <v>149</v>
      </c>
      <c r="G4" s="2"/>
      <c r="H4" s="37" t="s">
        <v>150</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89"/>
      <c r="B6" s="230" t="s">
        <v>151</v>
      </c>
      <c r="C6" s="2"/>
      <c r="D6" s="40" t="s">
        <v>152</v>
      </c>
      <c r="E6" s="2"/>
      <c r="F6" s="90" t="s">
        <v>153</v>
      </c>
      <c r="G6" s="2"/>
      <c r="H6" s="16"/>
      <c r="I6" s="2"/>
      <c r="J6" s="2"/>
      <c r="K6" s="18"/>
      <c r="L6" s="2"/>
      <c r="M6" s="2" t="s">
        <v>154</v>
      </c>
      <c r="N6" s="2" t="s">
        <v>155</v>
      </c>
      <c r="O6" s="2" t="s">
        <v>156</v>
      </c>
      <c r="P6" s="2" t="s">
        <v>153</v>
      </c>
      <c r="Q6" s="2" t="s">
        <v>157</v>
      </c>
      <c r="R6" s="2" t="s">
        <v>158</v>
      </c>
      <c r="S6" s="2"/>
      <c r="T6" s="2"/>
      <c r="U6" s="2"/>
      <c r="V6" s="2"/>
      <c r="W6" s="2"/>
      <c r="X6" s="2"/>
      <c r="Y6" s="2"/>
      <c r="Z6" s="2"/>
    </row>
    <row r="7" spans="1:26" ht="3.75" customHeight="1">
      <c r="A7" s="89"/>
      <c r="B7" s="202"/>
      <c r="C7" s="2"/>
      <c r="D7" s="2"/>
      <c r="E7" s="2"/>
      <c r="F7" s="91"/>
      <c r="G7" s="2"/>
      <c r="H7" s="2"/>
      <c r="I7" s="2"/>
      <c r="J7" s="2"/>
      <c r="K7" s="18"/>
      <c r="L7" s="2"/>
      <c r="M7" s="2"/>
      <c r="N7" s="2"/>
      <c r="O7" s="2"/>
      <c r="P7" s="2"/>
      <c r="Q7" s="2"/>
      <c r="R7" s="2"/>
      <c r="S7" s="2"/>
      <c r="T7" s="2"/>
      <c r="U7" s="2"/>
      <c r="V7" s="2"/>
      <c r="W7" s="2"/>
      <c r="X7" s="2"/>
      <c r="Y7" s="2"/>
      <c r="Z7" s="2"/>
    </row>
    <row r="8" spans="1:26" ht="12.75" customHeight="1">
      <c r="A8" s="89"/>
      <c r="B8" s="202"/>
      <c r="C8" s="2"/>
      <c r="D8" s="40"/>
      <c r="E8" s="2"/>
      <c r="F8" s="92"/>
      <c r="G8" s="2"/>
      <c r="H8" s="16"/>
      <c r="I8" s="2"/>
      <c r="J8" s="2"/>
      <c r="K8" s="18"/>
      <c r="L8" s="2"/>
      <c r="M8" s="2"/>
      <c r="N8" s="2"/>
      <c r="O8" s="2"/>
      <c r="P8" s="2"/>
      <c r="Q8" s="2"/>
      <c r="R8" s="2"/>
      <c r="S8" s="2"/>
      <c r="T8" s="2"/>
      <c r="U8" s="2"/>
      <c r="V8" s="2"/>
      <c r="W8" s="2"/>
      <c r="X8" s="2"/>
      <c r="Y8" s="2"/>
      <c r="Z8" s="2"/>
    </row>
    <row r="9" spans="1:26" ht="3.75" customHeight="1">
      <c r="A9" s="89"/>
      <c r="B9" s="202"/>
      <c r="C9" s="2"/>
      <c r="D9" s="2"/>
      <c r="E9" s="2"/>
      <c r="F9" s="91"/>
      <c r="G9" s="2"/>
      <c r="H9" s="2"/>
      <c r="I9" s="2"/>
      <c r="J9" s="2"/>
      <c r="K9" s="18"/>
      <c r="L9" s="2"/>
      <c r="M9" s="2"/>
      <c r="N9" s="2"/>
      <c r="O9" s="2"/>
      <c r="P9" s="2"/>
      <c r="Q9" s="2"/>
      <c r="R9" s="2"/>
      <c r="S9" s="2"/>
      <c r="T9" s="2"/>
      <c r="U9" s="2"/>
      <c r="V9" s="2"/>
      <c r="W9" s="2"/>
      <c r="X9" s="2"/>
      <c r="Y9" s="2"/>
      <c r="Z9" s="2"/>
    </row>
    <row r="10" spans="1:26" ht="50.25" customHeight="1">
      <c r="A10" s="89"/>
      <c r="B10" s="202"/>
      <c r="C10" s="2"/>
      <c r="D10" s="47" t="s">
        <v>159</v>
      </c>
      <c r="E10" s="93"/>
      <c r="F10" s="90" t="s">
        <v>163</v>
      </c>
      <c r="G10" s="2"/>
      <c r="H10" s="16" t="s">
        <v>161</v>
      </c>
      <c r="I10" s="2"/>
      <c r="J10" s="2"/>
      <c r="K10" s="18"/>
      <c r="L10" s="2"/>
      <c r="M10" s="2" t="s">
        <v>160</v>
      </c>
      <c r="N10" s="2" t="s">
        <v>162</v>
      </c>
      <c r="O10" s="2" t="s">
        <v>163</v>
      </c>
      <c r="P10" s="2" t="s">
        <v>164</v>
      </c>
      <c r="Q10" s="2"/>
      <c r="R10" s="2"/>
      <c r="S10" s="2"/>
      <c r="T10" s="2"/>
      <c r="U10" s="2"/>
      <c r="V10" s="2"/>
      <c r="W10" s="2"/>
      <c r="X10" s="2"/>
      <c r="Y10" s="2"/>
      <c r="Z10" s="2"/>
    </row>
    <row r="11" spans="1:26" ht="13.5" customHeight="1">
      <c r="A11" s="89"/>
      <c r="B11" s="202"/>
      <c r="C11" s="2"/>
      <c r="D11" s="40" t="s">
        <v>165</v>
      </c>
      <c r="E11" s="93"/>
      <c r="F11" s="90" t="s">
        <v>166</v>
      </c>
      <c r="G11" s="2"/>
      <c r="H11" s="16"/>
      <c r="I11" s="2"/>
      <c r="J11" s="2"/>
      <c r="K11" s="18"/>
      <c r="L11" s="2"/>
      <c r="M11" s="2" t="s">
        <v>166</v>
      </c>
      <c r="N11" s="2" t="s">
        <v>167</v>
      </c>
      <c r="O11" s="2" t="s">
        <v>160</v>
      </c>
      <c r="P11" s="2"/>
      <c r="Q11" s="2"/>
      <c r="R11" s="2"/>
      <c r="S11" s="2"/>
      <c r="T11" s="2"/>
      <c r="U11" s="2"/>
      <c r="V11" s="2"/>
      <c r="W11" s="2"/>
      <c r="X11" s="2"/>
      <c r="Y11" s="2"/>
      <c r="Z11" s="2"/>
    </row>
    <row r="12" spans="1:26" ht="13.5" customHeight="1">
      <c r="A12" s="89"/>
      <c r="B12" s="203"/>
      <c r="C12" s="2"/>
      <c r="D12" s="40" t="s">
        <v>168</v>
      </c>
      <c r="E12" s="93"/>
      <c r="F12" s="90">
        <v>10</v>
      </c>
      <c r="G12" s="2"/>
      <c r="H12" s="16"/>
      <c r="I12" s="2"/>
      <c r="J12" s="2"/>
      <c r="K12" s="18"/>
      <c r="L12" s="2"/>
      <c r="M12" s="2"/>
      <c r="N12" s="2"/>
      <c r="O12" s="2"/>
      <c r="P12" s="2"/>
      <c r="Q12" s="2"/>
      <c r="R12" s="2"/>
      <c r="S12" s="2"/>
      <c r="T12" s="2"/>
      <c r="U12" s="2"/>
      <c r="V12" s="2"/>
      <c r="W12" s="2"/>
      <c r="X12" s="2"/>
      <c r="Y12" s="2"/>
      <c r="Z12" s="2"/>
    </row>
    <row r="13" spans="1:26" ht="7.5" customHeight="1">
      <c r="A13" s="89"/>
      <c r="B13" s="20"/>
      <c r="C13" s="2"/>
      <c r="D13" s="2"/>
      <c r="E13" s="2"/>
      <c r="F13" s="91"/>
      <c r="G13" s="2"/>
      <c r="H13" s="2"/>
      <c r="I13" s="2"/>
      <c r="J13" s="2"/>
      <c r="K13" s="18"/>
      <c r="L13" s="2"/>
      <c r="M13" s="2"/>
      <c r="N13" s="2"/>
      <c r="O13" s="2"/>
      <c r="P13" s="2"/>
      <c r="Q13" s="2"/>
      <c r="R13" s="2"/>
      <c r="S13" s="2"/>
      <c r="T13" s="2"/>
      <c r="U13" s="2"/>
      <c r="V13" s="2"/>
      <c r="W13" s="2"/>
      <c r="X13" s="2"/>
      <c r="Y13" s="2"/>
      <c r="Z13" s="2"/>
    </row>
    <row r="14" spans="1:26" ht="13.5" customHeight="1">
      <c r="A14" s="89"/>
      <c r="B14" s="231" t="s">
        <v>169</v>
      </c>
      <c r="C14" s="2"/>
      <c r="D14" s="40" t="s">
        <v>170</v>
      </c>
      <c r="E14" s="2"/>
      <c r="F14" s="90" t="s">
        <v>158</v>
      </c>
      <c r="G14" s="2"/>
      <c r="H14" s="16"/>
      <c r="I14" s="2"/>
      <c r="J14" s="2"/>
      <c r="K14" s="18"/>
      <c r="L14" s="2"/>
      <c r="M14" s="2" t="s">
        <v>154</v>
      </c>
      <c r="N14" s="2" t="s">
        <v>155</v>
      </c>
      <c r="O14" s="2" t="s">
        <v>156</v>
      </c>
      <c r="P14" s="2" t="s">
        <v>153</v>
      </c>
      <c r="Q14" s="2" t="s">
        <v>157</v>
      </c>
      <c r="R14" s="2" t="s">
        <v>158</v>
      </c>
      <c r="S14" s="2"/>
      <c r="T14" s="2"/>
      <c r="U14" s="2"/>
      <c r="V14" s="2"/>
      <c r="W14" s="2"/>
      <c r="X14" s="2"/>
      <c r="Y14" s="2"/>
      <c r="Z14" s="2"/>
    </row>
    <row r="15" spans="1:26" ht="3.75" customHeight="1">
      <c r="A15" s="89"/>
      <c r="B15" s="202"/>
      <c r="C15" s="2"/>
      <c r="D15" s="2"/>
      <c r="E15" s="2"/>
      <c r="F15" s="91"/>
      <c r="G15" s="2"/>
      <c r="H15" s="2"/>
      <c r="I15" s="2"/>
      <c r="J15" s="2"/>
      <c r="K15" s="18"/>
      <c r="L15" s="2"/>
      <c r="M15" s="2"/>
      <c r="N15" s="2"/>
      <c r="O15" s="2"/>
      <c r="P15" s="2"/>
      <c r="Q15" s="2"/>
      <c r="R15" s="2"/>
      <c r="S15" s="2"/>
      <c r="T15" s="2"/>
      <c r="U15" s="2"/>
      <c r="V15" s="2"/>
      <c r="W15" s="2"/>
      <c r="X15" s="2"/>
      <c r="Y15" s="2"/>
      <c r="Z15" s="2"/>
    </row>
    <row r="16" spans="1:26" ht="13.5" customHeight="1">
      <c r="A16" s="89"/>
      <c r="B16" s="202"/>
      <c r="C16" s="2"/>
      <c r="D16" s="40"/>
      <c r="E16" s="2"/>
      <c r="F16" s="92"/>
      <c r="G16" s="2"/>
      <c r="H16" s="16"/>
      <c r="I16" s="2"/>
      <c r="J16" s="2"/>
      <c r="K16" s="18"/>
      <c r="L16" s="2"/>
      <c r="M16" s="2"/>
      <c r="N16" s="2"/>
      <c r="O16" s="2"/>
      <c r="P16" s="2"/>
      <c r="Q16" s="2"/>
      <c r="R16" s="2"/>
      <c r="S16" s="2"/>
      <c r="T16" s="2"/>
      <c r="U16" s="2"/>
      <c r="V16" s="2"/>
      <c r="W16" s="2"/>
      <c r="X16" s="2"/>
      <c r="Y16" s="2"/>
      <c r="Z16" s="2"/>
    </row>
    <row r="17" spans="1:26" ht="3.75" customHeight="1">
      <c r="A17" s="89"/>
      <c r="B17" s="202"/>
      <c r="C17" s="2"/>
      <c r="D17" s="2"/>
      <c r="E17" s="2"/>
      <c r="F17" s="91"/>
      <c r="G17" s="2"/>
      <c r="H17" s="2"/>
      <c r="I17" s="2"/>
      <c r="J17" s="2"/>
      <c r="K17" s="18"/>
      <c r="L17" s="2"/>
      <c r="M17" s="2"/>
      <c r="N17" s="2"/>
      <c r="O17" s="2"/>
      <c r="P17" s="2"/>
      <c r="Q17" s="2"/>
      <c r="R17" s="2"/>
      <c r="S17" s="2"/>
      <c r="T17" s="2"/>
      <c r="U17" s="2"/>
      <c r="V17" s="2"/>
      <c r="W17" s="2"/>
      <c r="X17" s="2"/>
      <c r="Y17" s="2"/>
      <c r="Z17" s="2"/>
    </row>
    <row r="18" spans="1:26" ht="50.25" customHeight="1">
      <c r="A18" s="89"/>
      <c r="B18" s="202"/>
      <c r="C18" s="2"/>
      <c r="D18" s="47" t="s">
        <v>159</v>
      </c>
      <c r="E18" s="2"/>
      <c r="F18" s="90" t="s">
        <v>163</v>
      </c>
      <c r="G18" s="2"/>
      <c r="H18" s="16" t="s">
        <v>171</v>
      </c>
      <c r="I18" s="2"/>
      <c r="J18" s="2"/>
      <c r="K18" s="18"/>
      <c r="L18" s="2"/>
      <c r="M18" s="2" t="s">
        <v>160</v>
      </c>
      <c r="N18" s="2" t="s">
        <v>162</v>
      </c>
      <c r="O18" s="2" t="s">
        <v>163</v>
      </c>
      <c r="P18" s="2" t="s">
        <v>164</v>
      </c>
      <c r="Q18" s="2"/>
      <c r="R18" s="2"/>
      <c r="S18" s="2"/>
      <c r="T18" s="2"/>
      <c r="U18" s="2"/>
      <c r="V18" s="2"/>
      <c r="W18" s="2"/>
      <c r="X18" s="2"/>
      <c r="Y18" s="2"/>
      <c r="Z18" s="2"/>
    </row>
    <row r="19" spans="1:26" ht="13.5" customHeight="1">
      <c r="A19" s="89"/>
      <c r="B19" s="202"/>
      <c r="C19" s="2"/>
      <c r="D19" s="40" t="s">
        <v>165</v>
      </c>
      <c r="E19" s="2"/>
      <c r="F19" s="90" t="s">
        <v>166</v>
      </c>
      <c r="G19" s="2"/>
      <c r="H19" s="16"/>
      <c r="I19" s="2"/>
      <c r="J19" s="2"/>
      <c r="K19" s="18"/>
      <c r="L19" s="2"/>
      <c r="M19" s="2" t="s">
        <v>166</v>
      </c>
      <c r="N19" s="2" t="s">
        <v>167</v>
      </c>
      <c r="O19" s="2" t="s">
        <v>160</v>
      </c>
      <c r="P19" s="2"/>
      <c r="Q19" s="2"/>
      <c r="R19" s="2"/>
      <c r="S19" s="2"/>
      <c r="T19" s="2"/>
      <c r="U19" s="2"/>
      <c r="V19" s="2"/>
      <c r="W19" s="2"/>
      <c r="X19" s="2"/>
      <c r="Y19" s="2"/>
      <c r="Z19" s="2"/>
    </row>
    <row r="20" spans="1:26" ht="13.5" customHeight="1">
      <c r="A20" s="89"/>
      <c r="B20" s="203"/>
      <c r="C20" s="2"/>
      <c r="D20" s="40" t="s">
        <v>168</v>
      </c>
      <c r="E20" s="2"/>
      <c r="F20" s="90">
        <v>15</v>
      </c>
      <c r="G20" s="2"/>
      <c r="H20" s="16"/>
      <c r="I20" s="2"/>
      <c r="J20" s="2"/>
      <c r="K20" s="18"/>
      <c r="L20" s="2"/>
      <c r="M20" s="2"/>
      <c r="N20" s="2"/>
      <c r="O20" s="2"/>
      <c r="P20" s="2"/>
      <c r="Q20" s="2"/>
      <c r="R20" s="2"/>
      <c r="S20" s="2"/>
      <c r="T20" s="2"/>
      <c r="U20" s="2"/>
      <c r="V20" s="2"/>
      <c r="W20" s="2"/>
      <c r="X20" s="2"/>
      <c r="Y20" s="2"/>
      <c r="Z20" s="2"/>
    </row>
    <row r="21" spans="1:26" ht="7.5" customHeight="1">
      <c r="A21" s="89"/>
      <c r="B21" s="20"/>
      <c r="C21" s="2"/>
      <c r="D21" s="2"/>
      <c r="E21" s="2"/>
      <c r="F21" s="91"/>
      <c r="G21" s="2"/>
      <c r="H21" s="91"/>
      <c r="I21" s="2"/>
      <c r="J21" s="2"/>
      <c r="K21" s="18"/>
      <c r="L21" s="2"/>
      <c r="M21" s="2"/>
      <c r="N21" s="2"/>
      <c r="O21" s="2"/>
      <c r="P21" s="2"/>
      <c r="Q21" s="2"/>
      <c r="R21" s="2"/>
      <c r="S21" s="2"/>
      <c r="T21" s="2"/>
      <c r="U21" s="2"/>
      <c r="V21" s="2"/>
      <c r="W21" s="2"/>
      <c r="X21" s="2"/>
      <c r="Y21" s="2"/>
      <c r="Z21" s="2"/>
    </row>
    <row r="22" spans="1:26" ht="13.5" customHeight="1">
      <c r="A22" s="89"/>
      <c r="B22" s="232" t="s">
        <v>172</v>
      </c>
      <c r="C22" s="2"/>
      <c r="D22" s="40" t="s">
        <v>173</v>
      </c>
      <c r="E22" s="2"/>
      <c r="F22" s="90" t="s">
        <v>175</v>
      </c>
      <c r="G22" s="2"/>
      <c r="H22" s="94" t="s">
        <v>174</v>
      </c>
      <c r="I22" s="2"/>
      <c r="J22" s="2"/>
      <c r="K22" s="18"/>
      <c r="L22" s="2"/>
      <c r="M22" s="2" t="s">
        <v>155</v>
      </c>
      <c r="N22" s="2" t="s">
        <v>175</v>
      </c>
      <c r="O22" s="2" t="s">
        <v>154</v>
      </c>
      <c r="P22" s="2" t="s">
        <v>176</v>
      </c>
      <c r="Q22" s="2" t="s">
        <v>158</v>
      </c>
      <c r="R22" s="2"/>
      <c r="S22" s="2"/>
      <c r="T22" s="2"/>
      <c r="U22" s="2"/>
      <c r="V22" s="2"/>
      <c r="W22" s="2"/>
      <c r="X22" s="2"/>
      <c r="Y22" s="2"/>
      <c r="Z22" s="2"/>
    </row>
    <row r="23" spans="1:26" ht="3.75" customHeight="1">
      <c r="A23" s="89"/>
      <c r="B23" s="202"/>
      <c r="C23" s="2"/>
      <c r="D23" s="2"/>
      <c r="E23" s="2"/>
      <c r="F23" s="91"/>
      <c r="G23" s="2"/>
      <c r="H23" s="2"/>
      <c r="I23" s="2"/>
      <c r="J23" s="2"/>
      <c r="K23" s="18"/>
      <c r="L23" s="2"/>
      <c r="M23" s="2"/>
      <c r="N23" s="2"/>
      <c r="O23" s="2"/>
      <c r="P23" s="2"/>
      <c r="Q23" s="2"/>
      <c r="R23" s="2"/>
      <c r="S23" s="2"/>
      <c r="T23" s="2"/>
      <c r="U23" s="2"/>
      <c r="V23" s="2"/>
      <c r="W23" s="2"/>
      <c r="X23" s="2"/>
      <c r="Y23" s="2"/>
      <c r="Z23" s="2"/>
    </row>
    <row r="24" spans="1:26" ht="12.75" customHeight="1">
      <c r="A24" s="89"/>
      <c r="B24" s="202"/>
      <c r="C24" s="2"/>
      <c r="D24" s="40"/>
      <c r="E24" s="2"/>
      <c r="F24" s="92"/>
      <c r="G24" s="2"/>
      <c r="H24" s="16"/>
      <c r="I24" s="2"/>
      <c r="J24" s="2"/>
      <c r="K24" s="18"/>
      <c r="L24" s="2"/>
      <c r="M24" s="2"/>
      <c r="N24" s="2"/>
      <c r="O24" s="2"/>
      <c r="P24" s="2"/>
      <c r="Q24" s="2"/>
      <c r="R24" s="2"/>
      <c r="S24" s="2"/>
      <c r="T24" s="2"/>
      <c r="U24" s="2"/>
      <c r="V24" s="2"/>
      <c r="W24" s="2"/>
      <c r="X24" s="2"/>
      <c r="Y24" s="2"/>
      <c r="Z24" s="2"/>
    </row>
    <row r="25" spans="1:26" ht="3.75" customHeight="1">
      <c r="A25" s="89"/>
      <c r="B25" s="202"/>
      <c r="C25" s="2"/>
      <c r="D25" s="2"/>
      <c r="E25" s="2"/>
      <c r="F25" s="91"/>
      <c r="G25" s="2"/>
      <c r="H25" s="2"/>
      <c r="I25" s="2"/>
      <c r="J25" s="2"/>
      <c r="K25" s="18"/>
      <c r="L25" s="2"/>
      <c r="M25" s="2"/>
      <c r="N25" s="2"/>
      <c r="O25" s="2"/>
      <c r="P25" s="2"/>
      <c r="Q25" s="2"/>
      <c r="R25" s="2"/>
      <c r="S25" s="2"/>
      <c r="T25" s="2"/>
      <c r="U25" s="2"/>
      <c r="V25" s="2"/>
      <c r="W25" s="2"/>
      <c r="X25" s="2"/>
      <c r="Y25" s="2"/>
      <c r="Z25" s="2"/>
    </row>
    <row r="26" spans="1:26" ht="50.25" customHeight="1">
      <c r="A26" s="89"/>
      <c r="B26" s="202"/>
      <c r="C26" s="2"/>
      <c r="D26" s="47" t="s">
        <v>159</v>
      </c>
      <c r="E26" s="2"/>
      <c r="F26" s="90" t="s">
        <v>163</v>
      </c>
      <c r="G26" s="2"/>
      <c r="H26" s="16" t="s">
        <v>177</v>
      </c>
      <c r="I26" s="2"/>
      <c r="J26" s="2"/>
      <c r="K26" s="18"/>
      <c r="L26" s="2"/>
      <c r="M26" s="2" t="s">
        <v>160</v>
      </c>
      <c r="N26" s="2" t="s">
        <v>162</v>
      </c>
      <c r="O26" s="2" t="s">
        <v>163</v>
      </c>
      <c r="P26" s="2" t="s">
        <v>164</v>
      </c>
      <c r="Q26" s="2"/>
      <c r="R26" s="2"/>
      <c r="S26" s="2"/>
      <c r="T26" s="2"/>
      <c r="U26" s="2"/>
      <c r="V26" s="2"/>
      <c r="W26" s="2"/>
      <c r="X26" s="2"/>
      <c r="Y26" s="2"/>
      <c r="Z26" s="2"/>
    </row>
    <row r="27" spans="1:26" ht="13.5" customHeight="1">
      <c r="A27" s="89"/>
      <c r="B27" s="202"/>
      <c r="C27" s="2"/>
      <c r="D27" s="40" t="s">
        <v>165</v>
      </c>
      <c r="E27" s="2"/>
      <c r="F27" s="90" t="s">
        <v>160</v>
      </c>
      <c r="G27" s="2"/>
      <c r="H27" s="16"/>
      <c r="I27" s="2"/>
      <c r="J27" s="2"/>
      <c r="K27" s="18"/>
      <c r="L27" s="2"/>
      <c r="M27" s="2" t="s">
        <v>166</v>
      </c>
      <c r="N27" s="2" t="s">
        <v>167</v>
      </c>
      <c r="O27" s="2" t="s">
        <v>160</v>
      </c>
      <c r="P27" s="2"/>
      <c r="Q27" s="2"/>
      <c r="R27" s="2"/>
      <c r="S27" s="2"/>
      <c r="T27" s="2"/>
      <c r="U27" s="2"/>
      <c r="V27" s="2"/>
      <c r="W27" s="2"/>
      <c r="X27" s="2"/>
      <c r="Y27" s="2"/>
      <c r="Z27" s="2"/>
    </row>
    <row r="28" spans="1:26" ht="13.5" customHeight="1">
      <c r="A28" s="89"/>
      <c r="B28" s="203"/>
      <c r="C28" s="2"/>
      <c r="D28" s="40" t="s">
        <v>168</v>
      </c>
      <c r="E28" s="2"/>
      <c r="F28" s="90">
        <v>8</v>
      </c>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91"/>
      <c r="G29" s="2"/>
      <c r="H29" s="2"/>
      <c r="I29" s="2"/>
      <c r="J29" s="2"/>
      <c r="K29" s="18"/>
      <c r="L29" s="2"/>
      <c r="M29" s="2"/>
      <c r="N29" s="2"/>
      <c r="O29" s="2"/>
      <c r="P29" s="2"/>
      <c r="Q29" s="2"/>
      <c r="R29" s="2"/>
      <c r="S29" s="2"/>
      <c r="T29" s="2"/>
      <c r="U29" s="2"/>
      <c r="V29" s="2"/>
      <c r="W29" s="2"/>
      <c r="X29" s="2"/>
      <c r="Y29" s="2"/>
      <c r="Z29" s="2"/>
    </row>
    <row r="30" spans="1:26" ht="12.75" customHeight="1">
      <c r="A30" s="89"/>
      <c r="B30" s="233" t="s">
        <v>178</v>
      </c>
      <c r="C30" s="2"/>
      <c r="D30" s="40" t="s">
        <v>179</v>
      </c>
      <c r="E30" s="2"/>
      <c r="F30" s="90"/>
      <c r="G30" s="2"/>
      <c r="H30" s="16"/>
      <c r="I30" s="2"/>
      <c r="J30" s="2"/>
      <c r="K30" s="18"/>
      <c r="L30" s="2"/>
      <c r="M30" s="2" t="s">
        <v>155</v>
      </c>
      <c r="N30" s="2" t="s">
        <v>175</v>
      </c>
      <c r="O30" s="2" t="s">
        <v>154</v>
      </c>
      <c r="P30" s="2" t="s">
        <v>176</v>
      </c>
      <c r="Q30" s="2" t="s">
        <v>158</v>
      </c>
      <c r="R30" s="2"/>
      <c r="S30" s="2"/>
      <c r="T30" s="2"/>
      <c r="U30" s="2"/>
      <c r="V30" s="2"/>
      <c r="W30" s="2"/>
      <c r="X30" s="2"/>
      <c r="Y30" s="2"/>
      <c r="Z30" s="2"/>
    </row>
    <row r="31" spans="1:26" ht="3.75" customHeight="1">
      <c r="A31" s="89"/>
      <c r="B31" s="202"/>
      <c r="C31" s="2"/>
      <c r="D31" s="2"/>
      <c r="E31" s="2"/>
      <c r="F31" s="91"/>
      <c r="G31" s="2"/>
      <c r="H31" s="2"/>
      <c r="I31" s="2"/>
      <c r="J31" s="2"/>
      <c r="K31" s="18"/>
      <c r="L31" s="2"/>
      <c r="M31" s="2"/>
      <c r="N31" s="2"/>
      <c r="O31" s="2"/>
      <c r="P31" s="2"/>
      <c r="Q31" s="2"/>
      <c r="R31" s="2"/>
      <c r="S31" s="2"/>
      <c r="T31" s="2"/>
      <c r="U31" s="2"/>
      <c r="V31" s="2"/>
      <c r="W31" s="2"/>
      <c r="X31" s="2"/>
      <c r="Y31" s="2"/>
      <c r="Z31" s="2"/>
    </row>
    <row r="32" spans="1:26" ht="13.5" customHeight="1">
      <c r="A32" s="89"/>
      <c r="B32" s="202"/>
      <c r="C32" s="2"/>
      <c r="D32" s="40"/>
      <c r="E32" s="2"/>
      <c r="F32" s="92"/>
      <c r="G32" s="2"/>
      <c r="H32" s="16"/>
      <c r="I32" s="2"/>
      <c r="J32" s="2"/>
      <c r="K32" s="18"/>
      <c r="L32" s="2"/>
      <c r="M32" s="2"/>
      <c r="N32" s="2"/>
      <c r="O32" s="2"/>
      <c r="P32" s="2"/>
      <c r="Q32" s="2"/>
      <c r="R32" s="2"/>
      <c r="S32" s="2"/>
      <c r="T32" s="2"/>
      <c r="U32" s="2"/>
      <c r="V32" s="2"/>
      <c r="W32" s="2"/>
      <c r="X32" s="2"/>
      <c r="Y32" s="2"/>
      <c r="Z32" s="2"/>
    </row>
    <row r="33" spans="1:26" ht="3.75" customHeight="1">
      <c r="A33" s="89"/>
      <c r="B33" s="202"/>
      <c r="C33" s="2"/>
      <c r="D33" s="2"/>
      <c r="E33" s="2"/>
      <c r="F33" s="91"/>
      <c r="G33" s="2"/>
      <c r="H33" s="2"/>
      <c r="I33" s="2"/>
      <c r="J33" s="2"/>
      <c r="K33" s="18"/>
      <c r="L33" s="2"/>
      <c r="M33" s="2"/>
      <c r="N33" s="2"/>
      <c r="O33" s="2"/>
      <c r="P33" s="2"/>
      <c r="Q33" s="2"/>
      <c r="R33" s="2"/>
      <c r="S33" s="2"/>
      <c r="T33" s="2"/>
      <c r="U33" s="2"/>
      <c r="V33" s="2"/>
      <c r="W33" s="2"/>
      <c r="X33" s="2"/>
      <c r="Y33" s="2"/>
      <c r="Z33" s="2"/>
    </row>
    <row r="34" spans="1:26" ht="50.25" customHeight="1">
      <c r="A34" s="89"/>
      <c r="B34" s="202"/>
      <c r="C34" s="2"/>
      <c r="D34" s="47" t="s">
        <v>159</v>
      </c>
      <c r="E34" s="2"/>
      <c r="F34" s="90"/>
      <c r="G34" s="2"/>
      <c r="H34" s="16"/>
      <c r="I34" s="2"/>
      <c r="J34" s="2"/>
      <c r="K34" s="18"/>
      <c r="L34" s="2"/>
      <c r="M34" s="2" t="s">
        <v>160</v>
      </c>
      <c r="N34" s="2" t="s">
        <v>162</v>
      </c>
      <c r="O34" s="2" t="s">
        <v>163</v>
      </c>
      <c r="P34" s="2" t="s">
        <v>164</v>
      </c>
      <c r="Q34" s="2"/>
      <c r="R34" s="2"/>
      <c r="S34" s="2"/>
      <c r="T34" s="2"/>
      <c r="U34" s="2"/>
      <c r="V34" s="2"/>
      <c r="W34" s="2"/>
      <c r="X34" s="2"/>
      <c r="Y34" s="2"/>
      <c r="Z34" s="2"/>
    </row>
    <row r="35" spans="1:26" ht="13.5" customHeight="1">
      <c r="A35" s="89"/>
      <c r="B35" s="202"/>
      <c r="C35" s="2"/>
      <c r="D35" s="40" t="s">
        <v>165</v>
      </c>
      <c r="E35" s="2"/>
      <c r="F35" s="90"/>
      <c r="G35" s="2"/>
      <c r="H35" s="16"/>
      <c r="I35" s="2"/>
      <c r="J35" s="2"/>
      <c r="K35" s="18"/>
      <c r="L35" s="2"/>
      <c r="M35" s="2" t="s">
        <v>166</v>
      </c>
      <c r="N35" s="2" t="s">
        <v>167</v>
      </c>
      <c r="O35" s="2" t="s">
        <v>160</v>
      </c>
      <c r="P35" s="2"/>
      <c r="Q35" s="2"/>
      <c r="R35" s="2"/>
      <c r="S35" s="2"/>
      <c r="T35" s="2"/>
      <c r="U35" s="2"/>
      <c r="V35" s="2"/>
      <c r="W35" s="2"/>
      <c r="X35" s="2"/>
      <c r="Y35" s="2"/>
      <c r="Z35" s="2"/>
    </row>
    <row r="36" spans="1:26" ht="12.75" customHeight="1">
      <c r="A36" s="89"/>
      <c r="B36" s="203"/>
      <c r="C36" s="2"/>
      <c r="D36" s="40" t="s">
        <v>168</v>
      </c>
      <c r="E36" s="2"/>
      <c r="F36" s="90"/>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91"/>
      <c r="G37" s="2"/>
      <c r="H37" s="2"/>
      <c r="I37" s="2"/>
      <c r="J37" s="2"/>
      <c r="K37" s="18"/>
      <c r="L37" s="2"/>
      <c r="M37" s="2"/>
      <c r="N37" s="2"/>
      <c r="O37" s="2"/>
      <c r="P37" s="2"/>
      <c r="Q37" s="2"/>
      <c r="R37" s="2"/>
      <c r="S37" s="2"/>
      <c r="T37" s="2"/>
      <c r="U37" s="2"/>
      <c r="V37" s="2"/>
      <c r="W37" s="2"/>
      <c r="X37" s="2"/>
      <c r="Y37" s="2"/>
      <c r="Z37" s="2"/>
    </row>
    <row r="38" spans="1:26" ht="12.75" customHeight="1">
      <c r="A38" s="89"/>
      <c r="B38" s="234" t="s">
        <v>180</v>
      </c>
      <c r="C38" s="2"/>
      <c r="D38" s="40" t="s">
        <v>181</v>
      </c>
      <c r="E38" s="2"/>
      <c r="F38" s="90"/>
      <c r="G38" s="2"/>
      <c r="H38" s="16"/>
      <c r="I38" s="2"/>
      <c r="J38" s="2"/>
      <c r="K38" s="18"/>
      <c r="L38" s="2"/>
      <c r="M38" s="2" t="s">
        <v>155</v>
      </c>
      <c r="N38" s="2" t="s">
        <v>175</v>
      </c>
      <c r="O38" s="2" t="s">
        <v>154</v>
      </c>
      <c r="P38" s="2" t="s">
        <v>176</v>
      </c>
      <c r="Q38" s="2" t="s">
        <v>158</v>
      </c>
      <c r="R38" s="2"/>
      <c r="S38" s="2"/>
      <c r="T38" s="2"/>
      <c r="U38" s="2"/>
      <c r="V38" s="2"/>
      <c r="W38" s="2"/>
      <c r="X38" s="2"/>
      <c r="Y38" s="2"/>
      <c r="Z38" s="2"/>
    </row>
    <row r="39" spans="1:26" ht="3.75" customHeight="1">
      <c r="A39" s="89"/>
      <c r="B39" s="202"/>
      <c r="C39" s="2"/>
      <c r="D39" s="2"/>
      <c r="E39" s="2"/>
      <c r="F39" s="91"/>
      <c r="G39" s="2"/>
      <c r="H39" s="2"/>
      <c r="I39" s="2"/>
      <c r="J39" s="2"/>
      <c r="K39" s="18"/>
      <c r="L39" s="2"/>
      <c r="M39" s="2"/>
      <c r="N39" s="2"/>
      <c r="O39" s="2"/>
      <c r="P39" s="2"/>
      <c r="Q39" s="2"/>
      <c r="R39" s="2"/>
      <c r="S39" s="2"/>
      <c r="T39" s="2"/>
      <c r="U39" s="2"/>
      <c r="V39" s="2"/>
      <c r="W39" s="2"/>
      <c r="X39" s="2"/>
      <c r="Y39" s="2"/>
      <c r="Z39" s="2"/>
    </row>
    <row r="40" spans="1:26" ht="12.75" customHeight="1">
      <c r="A40" s="89"/>
      <c r="B40" s="202"/>
      <c r="C40" s="2"/>
      <c r="D40" s="40"/>
      <c r="E40" s="2"/>
      <c r="F40" s="92"/>
      <c r="G40" s="2"/>
      <c r="H40" s="16"/>
      <c r="I40" s="2"/>
      <c r="J40" s="2"/>
      <c r="K40" s="18"/>
      <c r="L40" s="2"/>
      <c r="M40" s="2"/>
      <c r="N40" s="2"/>
      <c r="O40" s="2"/>
      <c r="P40" s="2"/>
      <c r="Q40" s="2"/>
      <c r="R40" s="2"/>
      <c r="S40" s="2"/>
      <c r="T40" s="2"/>
      <c r="U40" s="2"/>
      <c r="V40" s="2"/>
      <c r="W40" s="2"/>
      <c r="X40" s="2"/>
      <c r="Y40" s="2"/>
      <c r="Z40" s="2"/>
    </row>
    <row r="41" spans="1:26" ht="3.75" customHeight="1">
      <c r="A41" s="89"/>
      <c r="B41" s="202"/>
      <c r="C41" s="2"/>
      <c r="D41" s="2"/>
      <c r="E41" s="2"/>
      <c r="F41" s="91"/>
      <c r="G41" s="2"/>
      <c r="H41" s="2"/>
      <c r="I41" s="2"/>
      <c r="J41" s="2"/>
      <c r="K41" s="18"/>
      <c r="L41" s="2"/>
      <c r="M41" s="2"/>
      <c r="N41" s="2"/>
      <c r="O41" s="2"/>
      <c r="P41" s="2"/>
      <c r="Q41" s="2"/>
      <c r="R41" s="2"/>
      <c r="S41" s="2"/>
      <c r="T41" s="2"/>
      <c r="U41" s="2"/>
      <c r="V41" s="2"/>
      <c r="W41" s="2"/>
      <c r="X41" s="2"/>
      <c r="Y41" s="2"/>
      <c r="Z41" s="2"/>
    </row>
    <row r="42" spans="1:26" ht="50.25" customHeight="1">
      <c r="A42" s="89"/>
      <c r="B42" s="202"/>
      <c r="C42" s="2"/>
      <c r="D42" s="47" t="s">
        <v>159</v>
      </c>
      <c r="E42" s="2"/>
      <c r="F42" s="90"/>
      <c r="G42" s="2"/>
      <c r="H42" s="16"/>
      <c r="I42" s="2"/>
      <c r="J42" s="2"/>
      <c r="K42" s="18"/>
      <c r="L42" s="2"/>
      <c r="M42" s="2" t="s">
        <v>160</v>
      </c>
      <c r="N42" s="2" t="s">
        <v>162</v>
      </c>
      <c r="O42" s="2" t="s">
        <v>163</v>
      </c>
      <c r="P42" s="2" t="s">
        <v>164</v>
      </c>
      <c r="Q42" s="2"/>
      <c r="R42" s="2"/>
      <c r="S42" s="2"/>
      <c r="T42" s="2"/>
      <c r="U42" s="2"/>
      <c r="V42" s="2"/>
      <c r="W42" s="2"/>
      <c r="X42" s="2"/>
      <c r="Y42" s="2"/>
      <c r="Z42" s="2"/>
    </row>
    <row r="43" spans="1:26" ht="13.5" customHeight="1">
      <c r="A43" s="89"/>
      <c r="B43" s="202"/>
      <c r="C43" s="2"/>
      <c r="D43" s="40" t="s">
        <v>165</v>
      </c>
      <c r="E43" s="2"/>
      <c r="F43" s="90"/>
      <c r="G43" s="2"/>
      <c r="H43" s="16"/>
      <c r="I43" s="2"/>
      <c r="J43" s="2"/>
      <c r="K43" s="18"/>
      <c r="L43" s="2"/>
      <c r="M43" s="2" t="s">
        <v>166</v>
      </c>
      <c r="N43" s="2" t="s">
        <v>167</v>
      </c>
      <c r="O43" s="2" t="s">
        <v>160</v>
      </c>
      <c r="P43" s="2"/>
      <c r="Q43" s="2"/>
      <c r="R43" s="2"/>
      <c r="S43" s="2"/>
      <c r="T43" s="2"/>
      <c r="U43" s="2"/>
      <c r="V43" s="2"/>
      <c r="W43" s="2"/>
      <c r="X43" s="2"/>
      <c r="Y43" s="2"/>
      <c r="Z43" s="2"/>
    </row>
    <row r="44" spans="1:26" ht="12.75" customHeight="1">
      <c r="A44" s="89"/>
      <c r="B44" s="203"/>
      <c r="C44" s="2"/>
      <c r="D44" s="40" t="s">
        <v>168</v>
      </c>
      <c r="E44" s="2"/>
      <c r="F44" s="90"/>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91"/>
      <c r="G45" s="2"/>
      <c r="H45" s="2"/>
      <c r="I45" s="2"/>
      <c r="J45" s="2"/>
      <c r="K45" s="18"/>
      <c r="L45" s="2"/>
      <c r="M45" s="2"/>
      <c r="N45" s="2"/>
      <c r="O45" s="2"/>
      <c r="P45" s="2"/>
      <c r="Q45" s="2"/>
      <c r="R45" s="2"/>
      <c r="S45" s="2"/>
      <c r="T45" s="2"/>
      <c r="U45" s="2"/>
      <c r="V45" s="2"/>
      <c r="W45" s="2"/>
      <c r="X45" s="2"/>
      <c r="Y45" s="2"/>
      <c r="Z45" s="2"/>
    </row>
    <row r="46" spans="1:26" ht="12.75" customHeight="1">
      <c r="A46" s="89"/>
      <c r="B46" s="229" t="s">
        <v>182</v>
      </c>
      <c r="C46" s="2"/>
      <c r="D46" s="40" t="s">
        <v>183</v>
      </c>
      <c r="E46" s="2"/>
      <c r="F46" s="90" t="s">
        <v>176</v>
      </c>
      <c r="G46" s="2"/>
      <c r="H46" s="16" t="s">
        <v>184</v>
      </c>
      <c r="I46" s="2"/>
      <c r="J46" s="2"/>
      <c r="K46" s="18"/>
      <c r="L46" s="2"/>
      <c r="M46" s="2" t="s">
        <v>155</v>
      </c>
      <c r="N46" s="2" t="s">
        <v>175</v>
      </c>
      <c r="O46" s="2" t="s">
        <v>154</v>
      </c>
      <c r="P46" s="2" t="s">
        <v>176</v>
      </c>
      <c r="Q46" s="2" t="s">
        <v>158</v>
      </c>
      <c r="R46" s="2"/>
      <c r="S46" s="2"/>
      <c r="T46" s="2"/>
      <c r="U46" s="2"/>
      <c r="V46" s="2"/>
      <c r="W46" s="2"/>
      <c r="X46" s="2"/>
      <c r="Y46" s="2"/>
      <c r="Z46" s="2"/>
    </row>
    <row r="47" spans="1:26" ht="3.75" customHeight="1">
      <c r="A47" s="89"/>
      <c r="B47" s="202"/>
      <c r="C47" s="2"/>
      <c r="D47" s="2"/>
      <c r="E47" s="2"/>
      <c r="F47" s="91"/>
      <c r="G47" s="2"/>
      <c r="H47" s="2"/>
      <c r="I47" s="2"/>
      <c r="J47" s="2"/>
      <c r="K47" s="18"/>
      <c r="L47" s="2"/>
      <c r="M47" s="2"/>
      <c r="N47" s="2"/>
      <c r="O47" s="2"/>
      <c r="P47" s="2"/>
      <c r="Q47" s="2"/>
      <c r="R47" s="2"/>
      <c r="S47" s="2"/>
      <c r="T47" s="2"/>
      <c r="U47" s="2"/>
      <c r="V47" s="2"/>
      <c r="W47" s="2"/>
      <c r="X47" s="2"/>
      <c r="Y47" s="2"/>
      <c r="Z47" s="2"/>
    </row>
    <row r="48" spans="1:26" ht="13.5" customHeight="1">
      <c r="A48" s="89"/>
      <c r="B48" s="202"/>
      <c r="C48" s="2"/>
      <c r="D48" s="40"/>
      <c r="E48" s="2"/>
      <c r="F48" s="92"/>
      <c r="G48" s="2"/>
      <c r="H48" s="16"/>
      <c r="I48" s="2"/>
      <c r="J48" s="2"/>
      <c r="K48" s="18"/>
      <c r="L48" s="2"/>
      <c r="M48" s="2"/>
      <c r="N48" s="2"/>
      <c r="O48" s="2"/>
      <c r="P48" s="2"/>
      <c r="Q48" s="2"/>
      <c r="R48" s="2"/>
      <c r="S48" s="2"/>
      <c r="T48" s="2"/>
      <c r="U48" s="2"/>
      <c r="V48" s="2"/>
      <c r="W48" s="2"/>
      <c r="X48" s="2"/>
      <c r="Y48" s="2"/>
      <c r="Z48" s="2"/>
    </row>
    <row r="49" spans="1:26" ht="3.75" customHeight="1">
      <c r="A49" s="89"/>
      <c r="B49" s="202"/>
      <c r="C49" s="2"/>
      <c r="D49" s="2"/>
      <c r="E49" s="2"/>
      <c r="F49" s="91"/>
      <c r="G49" s="2"/>
      <c r="H49" s="2"/>
      <c r="I49" s="2"/>
      <c r="J49" s="2"/>
      <c r="K49" s="18"/>
      <c r="L49" s="2"/>
      <c r="M49" s="2"/>
      <c r="N49" s="2"/>
      <c r="O49" s="2"/>
      <c r="P49" s="2"/>
      <c r="Q49" s="2"/>
      <c r="R49" s="2"/>
      <c r="S49" s="2"/>
      <c r="T49" s="2"/>
      <c r="U49" s="2"/>
      <c r="V49" s="2"/>
      <c r="W49" s="2"/>
      <c r="X49" s="2"/>
      <c r="Y49" s="2"/>
      <c r="Z49" s="2"/>
    </row>
    <row r="50" spans="1:26" ht="50.25" customHeight="1">
      <c r="A50" s="89"/>
      <c r="B50" s="202"/>
      <c r="C50" s="2"/>
      <c r="D50" s="47" t="s">
        <v>159</v>
      </c>
      <c r="E50" s="2"/>
      <c r="F50" s="90" t="s">
        <v>162</v>
      </c>
      <c r="G50" s="2"/>
      <c r="H50" s="16" t="s">
        <v>185</v>
      </c>
      <c r="I50" s="2"/>
      <c r="J50" s="2"/>
      <c r="K50" s="18"/>
      <c r="L50" s="2"/>
      <c r="M50" s="2" t="s">
        <v>160</v>
      </c>
      <c r="N50" s="2" t="s">
        <v>162</v>
      </c>
      <c r="O50" s="2" t="s">
        <v>163</v>
      </c>
      <c r="P50" s="2" t="s">
        <v>164</v>
      </c>
      <c r="Q50" s="2"/>
      <c r="R50" s="2"/>
      <c r="S50" s="2"/>
      <c r="T50" s="2"/>
      <c r="U50" s="2"/>
      <c r="V50" s="2"/>
      <c r="W50" s="2"/>
      <c r="X50" s="2"/>
      <c r="Y50" s="2"/>
      <c r="Z50" s="2"/>
    </row>
    <row r="51" spans="1:26" ht="12.75" customHeight="1">
      <c r="A51" s="89"/>
      <c r="B51" s="202"/>
      <c r="C51" s="2"/>
      <c r="D51" s="40" t="s">
        <v>165</v>
      </c>
      <c r="E51" s="2"/>
      <c r="F51" s="90" t="s">
        <v>160</v>
      </c>
      <c r="G51" s="2"/>
      <c r="H51" s="16"/>
      <c r="I51" s="2"/>
      <c r="J51" s="2"/>
      <c r="K51" s="18"/>
      <c r="L51" s="2"/>
      <c r="M51" s="2" t="s">
        <v>166</v>
      </c>
      <c r="N51" s="2" t="s">
        <v>167</v>
      </c>
      <c r="O51" s="2" t="s">
        <v>160</v>
      </c>
      <c r="P51" s="2"/>
      <c r="Q51" s="2"/>
      <c r="R51" s="2"/>
      <c r="S51" s="2"/>
      <c r="T51" s="2"/>
      <c r="U51" s="2"/>
      <c r="V51" s="2"/>
      <c r="W51" s="2"/>
      <c r="X51" s="2"/>
      <c r="Y51" s="2"/>
      <c r="Z51" s="2"/>
    </row>
    <row r="52" spans="1:26" ht="13.5" customHeight="1">
      <c r="A52" s="89"/>
      <c r="B52" s="203"/>
      <c r="C52" s="2"/>
      <c r="D52" s="40" t="s">
        <v>168</v>
      </c>
      <c r="E52" s="2"/>
      <c r="F52" s="90">
        <v>5</v>
      </c>
      <c r="G52" s="2"/>
      <c r="H52" s="16"/>
      <c r="I52" s="2"/>
      <c r="J52" s="2"/>
      <c r="K52" s="18"/>
      <c r="L52" s="2"/>
      <c r="M52" s="2"/>
      <c r="N52" s="2"/>
      <c r="O52" s="2"/>
      <c r="P52" s="2"/>
      <c r="Q52" s="2"/>
      <c r="R52" s="2"/>
      <c r="S52" s="2"/>
      <c r="T52" s="2"/>
      <c r="U52" s="2"/>
      <c r="V52" s="2"/>
      <c r="W52" s="2"/>
      <c r="X52" s="2"/>
      <c r="Y52" s="2"/>
      <c r="Z52" s="2"/>
    </row>
    <row r="53" spans="1:26" ht="3.75" customHeight="1">
      <c r="A53" s="23"/>
      <c r="B53" s="16"/>
      <c r="C53" s="16"/>
      <c r="D53" s="16"/>
      <c r="E53" s="16"/>
      <c r="F53" s="16"/>
      <c r="G53" s="16"/>
      <c r="H53" s="16"/>
      <c r="I53" s="16"/>
      <c r="J53" s="16"/>
      <c r="K53" s="25"/>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186</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95"/>
      <c r="G56" s="8"/>
      <c r="H56" s="8"/>
      <c r="I56" s="8"/>
      <c r="J56" s="8"/>
      <c r="K56" s="11"/>
      <c r="L56" s="2"/>
      <c r="M56" s="2"/>
      <c r="N56" s="2"/>
      <c r="O56" s="2"/>
      <c r="P56" s="2"/>
      <c r="Q56" s="2"/>
      <c r="R56" s="2"/>
      <c r="S56" s="2"/>
      <c r="T56" s="2"/>
      <c r="U56" s="2"/>
      <c r="V56" s="2"/>
      <c r="W56" s="2"/>
      <c r="X56" s="2"/>
      <c r="Y56" s="2"/>
      <c r="Z56" s="2"/>
    </row>
    <row r="57" spans="1:26" ht="12.75" customHeight="1">
      <c r="A57" s="12"/>
      <c r="B57" s="2" t="s">
        <v>187</v>
      </c>
      <c r="C57" s="2"/>
      <c r="D57" s="2"/>
      <c r="E57" s="2"/>
      <c r="F57" s="32" t="s">
        <v>333</v>
      </c>
      <c r="G57" s="2"/>
      <c r="H57" s="16"/>
      <c r="I57" s="2"/>
      <c r="J57" s="2"/>
      <c r="K57" s="18"/>
      <c r="L57" s="2"/>
      <c r="M57" s="2"/>
      <c r="N57" s="2"/>
      <c r="O57" s="2"/>
      <c r="P57" s="2"/>
      <c r="Q57" s="2"/>
      <c r="R57" s="2"/>
      <c r="S57" s="2"/>
      <c r="T57" s="2"/>
      <c r="U57" s="2"/>
      <c r="V57" s="2"/>
      <c r="W57" s="2"/>
      <c r="X57" s="2"/>
      <c r="Y57" s="2"/>
      <c r="Z57" s="2"/>
    </row>
    <row r="58" spans="1:26" ht="3.75" customHeight="1">
      <c r="A58" s="23"/>
      <c r="B58" s="16"/>
      <c r="C58" s="16"/>
      <c r="D58" s="16"/>
      <c r="E58" s="16"/>
      <c r="F58" s="16"/>
      <c r="G58" s="16"/>
      <c r="H58" s="16"/>
      <c r="I58" s="16"/>
      <c r="J58" s="16"/>
      <c r="K58" s="25"/>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formula1>$M$18:$P$18</formula1>
    </dataValidation>
    <dataValidation type="list" allowBlank="1" showInputMessage="1" showErrorMessage="1" prompt=" - " sqref="F46">
      <formula1>$M$46:$Q$46</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6">
      <formula1>$M$6:$R$6</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 type="list" allowBlank="1" showInputMessage="1" showErrorMessage="1" prompt=" - " sqref="F43">
      <formula1>$M$43:$O$43</formula1>
    </dataValidation>
    <dataValidation type="list" allowBlank="1" showInputMessage="1" showErrorMessage="1" prompt=" - " sqref="F27">
      <formula1>$M$27:$O$27</formula1>
    </dataValidation>
    <dataValidation type="list" allowBlank="1" showInputMessage="1" showErrorMessage="1" prompt=" - " sqref="F30">
      <formula1>$M$30:$Q$30</formula1>
    </dataValidation>
    <dataValidation type="list" allowBlank="1" showInputMessage="1" showErrorMessage="1" prompt=" - " sqref="F38">
      <formula1>$M$38:$Q$38</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11">
      <formula1>$M$11:$O$11</formula1>
    </dataValidation>
    <dataValidation type="list" allowBlank="1" showInputMessage="1" showErrorMessage="1" prompt=" - " sqref="F51">
      <formula1>$M$51:$O$51</formula1>
    </dataValidation>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22">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9" workbookViewId="0">
      <selection activeCell="R59" sqref="R59"/>
    </sheetView>
  </sheetViews>
  <sheetFormatPr defaultColWidth="14.42578125" defaultRowHeight="15" customHeight="1"/>
  <cols>
    <col min="1" max="1" width="0.85546875" customWidth="1"/>
    <col min="2" max="2" width="6.28515625" customWidth="1"/>
    <col min="3" max="3" width="11.7109375" customWidth="1"/>
    <col min="4" max="4" width="3.7109375" customWidth="1"/>
    <col min="5" max="5" width="4.85546875" customWidth="1"/>
    <col min="6" max="6" width="8.140625" customWidth="1"/>
    <col min="7" max="7" width="5.7109375" customWidth="1"/>
    <col min="8" max="8" width="4.28515625" customWidth="1"/>
    <col min="9" max="9" width="5.140625" customWidth="1"/>
    <col min="10" max="10" width="1.42578125" customWidth="1"/>
    <col min="11" max="11" width="9" customWidth="1"/>
    <col min="12" max="12" width="0.85546875" customWidth="1"/>
    <col min="13" max="13" width="5.42578125" customWidth="1"/>
    <col min="14" max="15" width="9" customWidth="1"/>
    <col min="16" max="16" width="1.7109375" customWidth="1"/>
    <col min="17" max="17" width="4.425781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188</v>
      </c>
      <c r="B2" s="3"/>
      <c r="C2" s="2"/>
      <c r="D2" s="2"/>
      <c r="E2" s="2"/>
      <c r="F2" s="2"/>
      <c r="G2" s="2"/>
      <c r="H2" s="2"/>
      <c r="I2" s="2"/>
      <c r="J2" s="2"/>
      <c r="K2" s="2"/>
      <c r="L2" s="2"/>
      <c r="M2" s="2"/>
      <c r="N2" s="2"/>
      <c r="O2" s="2"/>
      <c r="P2" s="2"/>
      <c r="Q2" s="2"/>
      <c r="R2" s="2"/>
      <c r="S2" s="2"/>
      <c r="T2" s="2"/>
      <c r="U2" s="2"/>
      <c r="V2" s="2"/>
      <c r="W2" s="2"/>
      <c r="X2" s="2"/>
      <c r="Y2" s="2"/>
      <c r="Z2" s="2"/>
    </row>
    <row r="3" spans="1:26" ht="12.75">
      <c r="A3" s="3"/>
      <c r="B3" s="3"/>
      <c r="C3" s="2"/>
      <c r="D3" s="2"/>
      <c r="E3" s="2"/>
      <c r="F3" s="2"/>
      <c r="G3" s="2"/>
      <c r="H3" s="2"/>
      <c r="I3" s="2"/>
      <c r="J3" s="2"/>
      <c r="K3" s="2"/>
      <c r="L3" s="2"/>
      <c r="M3" s="2"/>
      <c r="N3" s="2"/>
      <c r="O3" s="2"/>
      <c r="P3" s="2"/>
      <c r="Q3" s="2"/>
      <c r="R3" s="2"/>
      <c r="S3" s="2"/>
      <c r="T3" s="2"/>
      <c r="U3" s="2"/>
      <c r="V3" s="2"/>
      <c r="W3" s="2"/>
      <c r="X3" s="2"/>
      <c r="Y3" s="2"/>
      <c r="Z3" s="2"/>
    </row>
    <row r="4" spans="1:26" ht="12.75">
      <c r="A4" s="22" t="s">
        <v>189</v>
      </c>
      <c r="B4" s="22"/>
      <c r="C4" s="2"/>
      <c r="D4" s="2"/>
      <c r="E4" s="2"/>
      <c r="F4" s="2"/>
      <c r="G4" s="2"/>
      <c r="H4" s="2"/>
      <c r="I4" s="2"/>
      <c r="J4" s="2"/>
      <c r="K4" s="2"/>
      <c r="L4" s="2"/>
      <c r="M4" s="2"/>
      <c r="N4" s="2"/>
      <c r="O4" s="2"/>
      <c r="P4" s="2"/>
      <c r="Q4" s="2"/>
      <c r="R4" s="2"/>
      <c r="S4" s="2"/>
      <c r="T4" s="2"/>
      <c r="U4" s="2"/>
      <c r="V4" s="2"/>
      <c r="W4" s="2"/>
      <c r="X4" s="2"/>
      <c r="Y4" s="2"/>
      <c r="Z4" s="2"/>
    </row>
    <row r="5" spans="1:26" ht="16.5" customHeight="1">
      <c r="A5" s="2"/>
      <c r="B5" s="22"/>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96" t="s">
        <v>190</v>
      </c>
      <c r="C7" s="200" t="s">
        <v>191</v>
      </c>
      <c r="D7" s="189"/>
      <c r="E7" s="189"/>
      <c r="F7" s="189"/>
      <c r="G7" s="189"/>
      <c r="H7" s="189"/>
      <c r="I7" s="189"/>
      <c r="J7" s="45"/>
      <c r="K7" s="2"/>
      <c r="L7" s="2"/>
      <c r="M7" s="2"/>
      <c r="N7" s="2"/>
      <c r="O7" s="2"/>
      <c r="P7" s="2"/>
      <c r="Q7" s="2"/>
      <c r="R7" s="2"/>
      <c r="S7" s="2"/>
      <c r="T7" s="2"/>
      <c r="U7" s="2"/>
      <c r="V7" s="2"/>
      <c r="W7" s="2"/>
      <c r="X7" s="2"/>
      <c r="Y7" s="2"/>
      <c r="Z7" s="2"/>
    </row>
    <row r="8" spans="1:26" ht="3" customHeight="1">
      <c r="A8" s="2"/>
      <c r="B8" s="4"/>
      <c r="C8" s="96"/>
      <c r="D8" s="96"/>
      <c r="E8" s="96"/>
      <c r="F8" s="96"/>
      <c r="G8" s="97"/>
      <c r="H8" s="2"/>
      <c r="I8" s="2"/>
      <c r="J8" s="2"/>
      <c r="K8" s="2"/>
      <c r="L8" s="2"/>
      <c r="M8" s="2"/>
      <c r="N8" s="2"/>
      <c r="O8" s="2"/>
      <c r="P8" s="2"/>
      <c r="Q8" s="2"/>
      <c r="R8" s="2"/>
      <c r="S8" s="2"/>
      <c r="T8" s="2"/>
      <c r="U8" s="2"/>
      <c r="V8" s="2"/>
      <c r="W8" s="2"/>
      <c r="X8" s="2"/>
      <c r="Y8" s="2"/>
      <c r="Z8" s="2"/>
    </row>
    <row r="9" spans="1:26" ht="3.75" customHeight="1">
      <c r="A9" s="7"/>
      <c r="B9" s="10"/>
      <c r="C9" s="98"/>
      <c r="D9" s="98"/>
      <c r="E9" s="98"/>
      <c r="F9" s="98"/>
      <c r="G9" s="99"/>
      <c r="H9" s="8"/>
      <c r="I9" s="8"/>
      <c r="J9" s="8"/>
      <c r="K9" s="8"/>
      <c r="L9" s="8"/>
      <c r="M9" s="8"/>
      <c r="N9" s="8"/>
      <c r="O9" s="8"/>
      <c r="P9" s="11"/>
      <c r="Q9" s="2"/>
      <c r="R9" s="2"/>
      <c r="S9" s="2"/>
      <c r="T9" s="2"/>
      <c r="U9" s="2"/>
      <c r="V9" s="2"/>
      <c r="W9" s="2"/>
      <c r="X9" s="2"/>
      <c r="Y9" s="2"/>
      <c r="Z9" s="2"/>
    </row>
    <row r="10" spans="1:26" ht="13.5" customHeight="1">
      <c r="A10" s="12"/>
      <c r="B10" s="4" t="s">
        <v>192</v>
      </c>
      <c r="C10" s="36" t="s">
        <v>193</v>
      </c>
      <c r="D10" s="24"/>
      <c r="E10" s="16"/>
      <c r="F10" s="16"/>
      <c r="G10" s="100"/>
      <c r="H10" s="36"/>
      <c r="I10" s="101" t="s">
        <v>194</v>
      </c>
      <c r="J10" s="101"/>
      <c r="K10" s="2">
        <v>3</v>
      </c>
      <c r="L10" s="2" t="s">
        <v>195</v>
      </c>
      <c r="M10" s="2"/>
      <c r="N10" s="102" t="s">
        <v>196</v>
      </c>
      <c r="O10" s="102"/>
      <c r="P10" s="103"/>
      <c r="Q10" s="104"/>
      <c r="R10" s="4"/>
      <c r="S10" s="2"/>
      <c r="T10" s="2"/>
      <c r="U10" s="2"/>
      <c r="V10" s="2"/>
      <c r="W10" s="2"/>
      <c r="X10" s="2"/>
      <c r="Y10" s="2"/>
      <c r="Z10" s="2"/>
    </row>
    <row r="11" spans="1:26" ht="22.5" customHeight="1">
      <c r="A11" s="12"/>
      <c r="B11" s="4"/>
      <c r="C11" s="22"/>
      <c r="D11" s="4"/>
      <c r="E11" s="2"/>
      <c r="F11" s="2"/>
      <c r="G11" s="105"/>
      <c r="H11" s="22"/>
      <c r="I11" s="106"/>
      <c r="J11" s="2"/>
      <c r="K11" s="107">
        <v>7</v>
      </c>
      <c r="L11" s="107" t="s">
        <v>197</v>
      </c>
      <c r="M11" s="107"/>
      <c r="N11" s="237" t="s">
        <v>198</v>
      </c>
      <c r="O11" s="189"/>
      <c r="P11" s="218"/>
      <c r="Q11" s="2"/>
      <c r="R11" s="4"/>
      <c r="S11" s="2"/>
      <c r="T11" s="2"/>
      <c r="U11" s="2"/>
      <c r="V11" s="2"/>
      <c r="W11" s="2"/>
      <c r="X11" s="2"/>
      <c r="Y11" s="2"/>
      <c r="Z11" s="2"/>
    </row>
    <row r="12" spans="1:26" ht="3.75" customHeight="1">
      <c r="A12" s="12"/>
      <c r="B12" s="4"/>
      <c r="C12" s="22"/>
      <c r="D12" s="4"/>
      <c r="E12" s="2"/>
      <c r="F12" s="2"/>
      <c r="G12" s="105"/>
      <c r="H12" s="22"/>
      <c r="I12" s="106"/>
      <c r="J12" s="2"/>
      <c r="K12" s="2"/>
      <c r="L12" s="4"/>
      <c r="M12" s="2"/>
      <c r="N12" s="42"/>
      <c r="O12" s="42"/>
      <c r="P12" s="103"/>
      <c r="Q12" s="2"/>
      <c r="R12" s="4"/>
      <c r="S12" s="2"/>
      <c r="T12" s="2"/>
      <c r="U12" s="2"/>
      <c r="V12" s="2"/>
      <c r="W12" s="2"/>
      <c r="X12" s="2"/>
      <c r="Y12" s="2"/>
      <c r="Z12" s="2"/>
    </row>
    <row r="13" spans="1:26" ht="12.75" customHeight="1">
      <c r="A13" s="12"/>
      <c r="B13" s="4" t="s">
        <v>199</v>
      </c>
      <c r="C13" s="36" t="s">
        <v>200</v>
      </c>
      <c r="D13" s="24"/>
      <c r="E13" s="16"/>
      <c r="F13" s="16"/>
      <c r="G13" s="100"/>
      <c r="H13" s="16"/>
      <c r="I13" s="108" t="s">
        <v>201</v>
      </c>
      <c r="J13" s="108"/>
      <c r="K13" s="2">
        <v>2</v>
      </c>
      <c r="L13" s="2" t="s">
        <v>202</v>
      </c>
      <c r="M13" s="2"/>
      <c r="N13" s="102"/>
      <c r="O13" s="102"/>
      <c r="P13" s="103"/>
      <c r="Q13" s="2"/>
      <c r="R13" s="4"/>
      <c r="S13" s="2"/>
      <c r="T13" s="2"/>
      <c r="U13" s="2"/>
      <c r="V13" s="2"/>
      <c r="W13" s="2"/>
      <c r="X13" s="2"/>
      <c r="Y13" s="2"/>
      <c r="Z13" s="2"/>
    </row>
    <row r="14" spans="1:26" ht="3.75" customHeight="1">
      <c r="A14" s="12"/>
      <c r="B14" s="4"/>
      <c r="C14" s="22"/>
      <c r="D14" s="4"/>
      <c r="E14" s="2"/>
      <c r="F14" s="2"/>
      <c r="G14" s="22"/>
      <c r="H14" s="2"/>
      <c r="I14" s="106"/>
      <c r="J14" s="2"/>
      <c r="K14" s="2"/>
      <c r="L14" s="4"/>
      <c r="M14" s="2"/>
      <c r="N14" s="102"/>
      <c r="O14" s="102"/>
      <c r="P14" s="103"/>
      <c r="Q14" s="2"/>
      <c r="R14" s="4"/>
      <c r="S14" s="2"/>
      <c r="T14" s="2"/>
      <c r="U14" s="2"/>
      <c r="V14" s="2"/>
      <c r="W14" s="2"/>
      <c r="X14" s="2"/>
      <c r="Y14" s="2"/>
      <c r="Z14" s="2"/>
    </row>
    <row r="15" spans="1:26" ht="13.5" customHeight="1">
      <c r="A15" s="12"/>
      <c r="B15" s="4" t="s">
        <v>203</v>
      </c>
      <c r="C15" s="36" t="s">
        <v>204</v>
      </c>
      <c r="D15" s="24"/>
      <c r="E15" s="16"/>
      <c r="F15" s="109"/>
      <c r="G15" s="100"/>
      <c r="H15" s="16"/>
      <c r="I15" s="108" t="s">
        <v>205</v>
      </c>
      <c r="J15" s="108"/>
      <c r="K15" s="2">
        <v>0.2</v>
      </c>
      <c r="L15" s="2" t="s">
        <v>206</v>
      </c>
      <c r="M15" s="2"/>
      <c r="N15" s="102" t="s">
        <v>207</v>
      </c>
      <c r="O15" s="102"/>
      <c r="P15" s="103"/>
      <c r="Q15" s="105"/>
      <c r="R15" s="4"/>
      <c r="S15" s="2"/>
      <c r="T15" s="20"/>
      <c r="U15" s="2"/>
      <c r="V15" s="2"/>
      <c r="W15" s="2"/>
      <c r="X15" s="2"/>
      <c r="Y15" s="2"/>
      <c r="Z15" s="2"/>
    </row>
    <row r="16" spans="1:26" ht="13.5" customHeight="1">
      <c r="A16" s="12"/>
      <c r="B16" s="2"/>
      <c r="C16" s="2"/>
      <c r="D16" s="2"/>
      <c r="E16" s="2"/>
      <c r="F16" s="2"/>
      <c r="G16" s="2"/>
      <c r="H16" s="2"/>
      <c r="I16" s="2"/>
      <c r="J16" s="2"/>
      <c r="K16" s="2">
        <v>0.3</v>
      </c>
      <c r="L16" s="2" t="s">
        <v>208</v>
      </c>
      <c r="M16" s="2"/>
      <c r="N16" s="102" t="s">
        <v>209</v>
      </c>
      <c r="O16" s="102"/>
      <c r="P16" s="103"/>
      <c r="Q16" s="105"/>
      <c r="R16" s="2"/>
      <c r="S16" s="2"/>
      <c r="T16" s="2"/>
      <c r="U16" s="2"/>
      <c r="V16" s="2"/>
      <c r="W16" s="2"/>
      <c r="X16" s="2"/>
      <c r="Y16" s="2"/>
      <c r="Z16" s="2"/>
    </row>
    <row r="17" spans="1:26" ht="13.5" customHeight="1">
      <c r="A17" s="12"/>
      <c r="B17" s="2"/>
      <c r="C17" s="2"/>
      <c r="D17" s="2"/>
      <c r="E17" s="2"/>
      <c r="F17" s="2"/>
      <c r="G17" s="2"/>
      <c r="H17" s="2"/>
      <c r="I17" s="2"/>
      <c r="J17" s="2"/>
      <c r="K17" s="107">
        <v>0.4</v>
      </c>
      <c r="L17" s="73" t="s">
        <v>210</v>
      </c>
      <c r="M17" s="107"/>
      <c r="N17" s="238" t="s">
        <v>211</v>
      </c>
      <c r="O17" s="189"/>
      <c r="P17" s="218"/>
      <c r="Q17" s="2"/>
      <c r="R17" s="2"/>
      <c r="S17" s="2"/>
      <c r="T17" s="2"/>
      <c r="U17" s="2"/>
      <c r="V17" s="2"/>
      <c r="W17" s="2"/>
      <c r="X17" s="2"/>
      <c r="Y17" s="2"/>
      <c r="Z17" s="2"/>
    </row>
    <row r="18" spans="1:26" ht="3.75" customHeight="1">
      <c r="A18" s="23"/>
      <c r="B18" s="16"/>
      <c r="C18" s="16"/>
      <c r="D18" s="16"/>
      <c r="E18" s="16"/>
      <c r="F18" s="16"/>
      <c r="G18" s="16"/>
      <c r="H18" s="16"/>
      <c r="I18" s="16"/>
      <c r="J18" s="16"/>
      <c r="K18" s="16"/>
      <c r="L18" s="109"/>
      <c r="M18" s="16"/>
      <c r="N18" s="16"/>
      <c r="O18" s="16"/>
      <c r="P18" s="25"/>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96" t="s">
        <v>212</v>
      </c>
      <c r="C20" s="3" t="s">
        <v>213</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96"/>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110"/>
      <c r="B22" s="10"/>
      <c r="C22" s="111"/>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112"/>
      <c r="B23" s="4" t="s">
        <v>214</v>
      </c>
      <c r="C23" s="239" t="s">
        <v>215</v>
      </c>
      <c r="D23" s="214"/>
      <c r="E23" s="214"/>
      <c r="F23" s="214"/>
      <c r="G23" s="214"/>
      <c r="H23" s="113"/>
      <c r="I23" s="114" t="s">
        <v>216</v>
      </c>
      <c r="J23" s="115"/>
      <c r="K23" s="116">
        <f>IDE!F65</f>
        <v>1</v>
      </c>
      <c r="L23" s="2"/>
      <c r="M23" s="2" t="s">
        <v>217</v>
      </c>
      <c r="N23" s="2"/>
      <c r="O23" s="2"/>
      <c r="P23" s="18"/>
      <c r="Q23" s="2"/>
      <c r="R23" s="2"/>
      <c r="S23" s="2"/>
      <c r="T23" s="2"/>
      <c r="U23" s="2"/>
      <c r="V23" s="2"/>
      <c r="W23" s="2"/>
      <c r="X23" s="2"/>
      <c r="Y23" s="2"/>
      <c r="Z23" s="2"/>
    </row>
    <row r="24" spans="1:26" ht="3.75" customHeight="1">
      <c r="A24" s="112"/>
      <c r="B24" s="4"/>
      <c r="C24" s="117"/>
      <c r="D24" s="117"/>
      <c r="E24" s="117"/>
      <c r="F24" s="117"/>
      <c r="G24" s="118"/>
      <c r="H24" s="119"/>
      <c r="I24" s="114"/>
      <c r="J24" s="115"/>
      <c r="K24" s="2"/>
      <c r="L24" s="2"/>
      <c r="M24" s="2"/>
      <c r="N24" s="2"/>
      <c r="O24" s="2"/>
      <c r="P24" s="18"/>
      <c r="Q24" s="2"/>
      <c r="R24" s="2"/>
      <c r="S24" s="2"/>
      <c r="T24" s="2"/>
      <c r="U24" s="2"/>
      <c r="V24" s="2"/>
      <c r="W24" s="2"/>
      <c r="X24" s="2"/>
      <c r="Y24" s="2"/>
      <c r="Z24" s="2"/>
    </row>
    <row r="25" spans="1:26" ht="13.5" customHeight="1">
      <c r="A25" s="112"/>
      <c r="B25" s="4" t="s">
        <v>218</v>
      </c>
      <c r="C25" s="235" t="s">
        <v>219</v>
      </c>
      <c r="D25" s="214"/>
      <c r="E25" s="214"/>
      <c r="F25" s="214"/>
      <c r="G25" s="214"/>
      <c r="H25" s="214"/>
      <c r="I25" s="114" t="s">
        <v>220</v>
      </c>
      <c r="J25" s="115"/>
      <c r="K25" s="116">
        <f>IDE!F67</f>
        <v>120</v>
      </c>
      <c r="L25" s="2"/>
      <c r="M25" s="2" t="s">
        <v>221</v>
      </c>
      <c r="N25" s="2"/>
      <c r="O25" s="2"/>
      <c r="P25" s="18"/>
      <c r="Q25" s="2"/>
      <c r="R25" s="2"/>
      <c r="S25" s="2"/>
      <c r="T25" s="2"/>
      <c r="U25" s="2"/>
      <c r="V25" s="2"/>
      <c r="W25" s="2"/>
      <c r="X25" s="2"/>
      <c r="Y25" s="2"/>
      <c r="Z25" s="2"/>
    </row>
    <row r="26" spans="1:26" ht="3.75" customHeight="1">
      <c r="A26" s="112"/>
      <c r="B26" s="4"/>
      <c r="C26" s="121"/>
      <c r="D26" s="121"/>
      <c r="E26" s="121"/>
      <c r="F26" s="121"/>
      <c r="G26" s="122"/>
      <c r="H26" s="3"/>
      <c r="I26" s="108"/>
      <c r="J26" s="3"/>
      <c r="K26" s="2"/>
      <c r="L26" s="2"/>
      <c r="M26" s="2"/>
      <c r="N26" s="2"/>
      <c r="O26" s="2"/>
      <c r="P26" s="18"/>
      <c r="Q26" s="2"/>
      <c r="R26" s="2"/>
      <c r="S26" s="2"/>
      <c r="T26" s="2"/>
      <c r="U26" s="2"/>
      <c r="V26" s="2"/>
      <c r="W26" s="2"/>
      <c r="X26" s="2"/>
      <c r="Y26" s="2"/>
      <c r="Z26" s="2"/>
    </row>
    <row r="27" spans="1:26" ht="13.5" customHeight="1">
      <c r="A27" s="112"/>
      <c r="B27" s="4" t="s">
        <v>222</v>
      </c>
      <c r="C27" s="235" t="s">
        <v>223</v>
      </c>
      <c r="D27" s="214"/>
      <c r="E27" s="214"/>
      <c r="F27" s="214"/>
      <c r="G27" s="123"/>
      <c r="H27" s="124"/>
      <c r="I27" s="114" t="s">
        <v>224</v>
      </c>
      <c r="J27" s="115"/>
      <c r="K27" s="116">
        <f>IDE!F69</f>
        <v>12</v>
      </c>
      <c r="L27" s="2"/>
      <c r="M27" s="2" t="s">
        <v>225</v>
      </c>
      <c r="N27" s="125"/>
      <c r="O27" s="125"/>
      <c r="P27" s="75"/>
      <c r="Q27" s="2"/>
      <c r="R27" s="2"/>
      <c r="S27" s="2"/>
      <c r="T27" s="2"/>
      <c r="U27" s="2"/>
      <c r="V27" s="2"/>
      <c r="W27" s="2"/>
      <c r="X27" s="2"/>
      <c r="Y27" s="2"/>
      <c r="Z27" s="2"/>
    </row>
    <row r="28" spans="1:26" ht="3.75" customHeight="1">
      <c r="A28" s="112"/>
      <c r="B28" s="4"/>
      <c r="C28" s="121"/>
      <c r="D28" s="121"/>
      <c r="E28" s="121"/>
      <c r="F28" s="121"/>
      <c r="G28" s="122"/>
      <c r="H28" s="3"/>
      <c r="I28" s="108"/>
      <c r="J28" s="3"/>
      <c r="K28" s="2"/>
      <c r="L28" s="2"/>
      <c r="M28" s="2"/>
      <c r="N28" s="125"/>
      <c r="O28" s="125"/>
      <c r="P28" s="75"/>
      <c r="Q28" s="2"/>
      <c r="R28" s="2"/>
      <c r="S28" s="2"/>
      <c r="T28" s="2"/>
      <c r="U28" s="2"/>
      <c r="V28" s="2"/>
      <c r="W28" s="2"/>
      <c r="X28" s="2"/>
      <c r="Y28" s="2"/>
      <c r="Z28" s="2"/>
    </row>
    <row r="29" spans="1:26" ht="13.5" customHeight="1">
      <c r="A29" s="112"/>
      <c r="B29" s="4" t="s">
        <v>226</v>
      </c>
      <c r="C29" s="235" t="s">
        <v>227</v>
      </c>
      <c r="D29" s="214"/>
      <c r="E29" s="214"/>
      <c r="F29" s="214"/>
      <c r="G29" s="123"/>
      <c r="H29" s="124"/>
      <c r="I29" s="114" t="s">
        <v>228</v>
      </c>
      <c r="J29" s="115"/>
      <c r="K29" s="116">
        <f>IDE!N69</f>
        <v>10</v>
      </c>
      <c r="L29" s="2"/>
      <c r="M29" s="2" t="s">
        <v>229</v>
      </c>
      <c r="N29" s="125"/>
      <c r="O29" s="125"/>
      <c r="P29" s="75"/>
      <c r="Q29" s="2"/>
      <c r="R29" s="2"/>
      <c r="S29" s="2"/>
      <c r="T29" s="2"/>
      <c r="U29" s="2"/>
      <c r="V29" s="2"/>
      <c r="W29" s="2"/>
      <c r="X29" s="2"/>
      <c r="Y29" s="2"/>
      <c r="Z29" s="2"/>
    </row>
    <row r="30" spans="1:26" ht="3.75" customHeight="1">
      <c r="A30" s="112"/>
      <c r="B30" s="4"/>
      <c r="C30" s="121"/>
      <c r="D30" s="121"/>
      <c r="E30" s="121"/>
      <c r="F30" s="121"/>
      <c r="G30" s="122"/>
      <c r="H30" s="3"/>
      <c r="I30" s="108"/>
      <c r="J30" s="3"/>
      <c r="K30" s="2"/>
      <c r="L30" s="2"/>
      <c r="M30" s="2"/>
      <c r="N30" s="125"/>
      <c r="O30" s="125"/>
      <c r="P30" s="75"/>
      <c r="Q30" s="2"/>
      <c r="R30" s="2"/>
      <c r="S30" s="2"/>
      <c r="T30" s="2"/>
      <c r="U30" s="2"/>
      <c r="V30" s="2"/>
      <c r="W30" s="2"/>
      <c r="X30" s="2"/>
      <c r="Y30" s="2"/>
      <c r="Z30" s="2"/>
    </row>
    <row r="31" spans="1:26" ht="13.5" customHeight="1">
      <c r="A31" s="112"/>
      <c r="B31" s="4" t="s">
        <v>230</v>
      </c>
      <c r="C31" s="235" t="s">
        <v>231</v>
      </c>
      <c r="D31" s="214"/>
      <c r="E31" s="214"/>
      <c r="F31" s="214"/>
      <c r="G31" s="123"/>
      <c r="H31" s="124"/>
      <c r="I31" s="114" t="s">
        <v>232</v>
      </c>
      <c r="J31" s="115"/>
      <c r="K31" s="116">
        <f>IDE!N65</f>
        <v>3.5</v>
      </c>
      <c r="L31" s="2"/>
      <c r="M31" s="2" t="s">
        <v>233</v>
      </c>
      <c r="N31" s="2"/>
      <c r="O31" s="2"/>
      <c r="P31" s="18"/>
      <c r="Q31" s="2"/>
      <c r="R31" s="2"/>
      <c r="S31" s="2"/>
      <c r="T31" s="2"/>
      <c r="U31" s="2"/>
      <c r="V31" s="2"/>
      <c r="W31" s="2"/>
      <c r="X31" s="2"/>
      <c r="Y31" s="2"/>
      <c r="Z31" s="2"/>
    </row>
    <row r="32" spans="1:26" ht="3.75" customHeight="1">
      <c r="A32" s="112"/>
      <c r="B32" s="4"/>
      <c r="C32" s="121"/>
      <c r="D32" s="121"/>
      <c r="E32" s="121"/>
      <c r="F32" s="121"/>
      <c r="G32" s="122"/>
      <c r="H32" s="3"/>
      <c r="I32" s="108"/>
      <c r="J32" s="3"/>
      <c r="K32" s="2"/>
      <c r="L32" s="2"/>
      <c r="M32" s="2"/>
      <c r="N32" s="2"/>
      <c r="O32" s="2"/>
      <c r="P32" s="18"/>
      <c r="Q32" s="2"/>
      <c r="R32" s="2"/>
      <c r="S32" s="2"/>
      <c r="T32" s="2"/>
      <c r="U32" s="2"/>
      <c r="V32" s="2"/>
      <c r="W32" s="2"/>
      <c r="X32" s="2"/>
      <c r="Y32" s="2"/>
      <c r="Z32" s="2"/>
    </row>
    <row r="33" spans="1:26" ht="13.5" customHeight="1">
      <c r="A33" s="112"/>
      <c r="B33" s="4" t="s">
        <v>234</v>
      </c>
      <c r="C33" s="235" t="s">
        <v>235</v>
      </c>
      <c r="D33" s="214"/>
      <c r="E33" s="214"/>
      <c r="F33" s="214"/>
      <c r="G33" s="123"/>
      <c r="H33" s="124"/>
      <c r="I33" s="114" t="s">
        <v>201</v>
      </c>
      <c r="J33" s="115"/>
      <c r="K33" s="116">
        <f>$K$13</f>
        <v>2</v>
      </c>
      <c r="L33" s="2"/>
      <c r="M33" s="2" t="s">
        <v>236</v>
      </c>
      <c r="N33" s="2"/>
      <c r="O33" s="2"/>
      <c r="P33" s="18"/>
      <c r="Q33" s="2"/>
      <c r="R33" s="2"/>
      <c r="S33" s="2"/>
      <c r="T33" s="2"/>
      <c r="U33" s="2"/>
      <c r="V33" s="2"/>
      <c r="W33" s="2"/>
      <c r="X33" s="2"/>
      <c r="Y33" s="2"/>
      <c r="Z33" s="2"/>
    </row>
    <row r="34" spans="1:26" ht="3.75" customHeight="1">
      <c r="A34" s="112"/>
      <c r="B34" s="4"/>
      <c r="C34" s="121"/>
      <c r="D34" s="121"/>
      <c r="E34" s="121"/>
      <c r="F34" s="121"/>
      <c r="G34" s="122"/>
      <c r="H34" s="3"/>
      <c r="I34" s="108"/>
      <c r="J34" s="3"/>
      <c r="K34" s="2"/>
      <c r="L34" s="2"/>
      <c r="M34" s="2"/>
      <c r="N34" s="2"/>
      <c r="O34" s="2"/>
      <c r="P34" s="18"/>
      <c r="Q34" s="2"/>
      <c r="R34" s="2"/>
      <c r="S34" s="2"/>
      <c r="T34" s="2"/>
      <c r="U34" s="2"/>
      <c r="V34" s="2"/>
      <c r="W34" s="2"/>
      <c r="X34" s="2"/>
      <c r="Y34" s="2"/>
      <c r="Z34" s="2"/>
    </row>
    <row r="35" spans="1:26" ht="13.5" customHeight="1">
      <c r="A35" s="112"/>
      <c r="B35" s="4" t="s">
        <v>237</v>
      </c>
      <c r="C35" s="235" t="s">
        <v>238</v>
      </c>
      <c r="D35" s="214"/>
      <c r="E35" s="214"/>
      <c r="F35" s="214"/>
      <c r="G35" s="123"/>
      <c r="H35" s="124"/>
      <c r="I35" s="114" t="s">
        <v>205</v>
      </c>
      <c r="J35" s="115"/>
      <c r="K35" s="126">
        <v>0.4</v>
      </c>
      <c r="L35" s="2"/>
      <c r="M35" s="2" t="s">
        <v>239</v>
      </c>
      <c r="N35" s="105" t="s">
        <v>240</v>
      </c>
      <c r="O35" s="2"/>
      <c r="P35" s="18"/>
      <c r="Q35" s="2"/>
      <c r="R35" s="105"/>
      <c r="S35" s="2"/>
      <c r="T35" s="2"/>
      <c r="U35" s="2"/>
      <c r="V35" s="2"/>
      <c r="W35" s="2"/>
      <c r="X35" s="2"/>
      <c r="Y35" s="2"/>
      <c r="Z35" s="2"/>
    </row>
    <row r="36" spans="1:26" ht="3.75" customHeight="1">
      <c r="A36" s="112"/>
      <c r="B36" s="4"/>
      <c r="C36" s="121"/>
      <c r="D36" s="121"/>
      <c r="E36" s="121"/>
      <c r="F36" s="121"/>
      <c r="G36" s="122"/>
      <c r="H36" s="3"/>
      <c r="I36" s="108"/>
      <c r="J36" s="3"/>
      <c r="K36" s="2"/>
      <c r="L36" s="2"/>
      <c r="M36" s="2"/>
      <c r="N36" s="105"/>
      <c r="O36" s="2"/>
      <c r="P36" s="18"/>
      <c r="Q36" s="2"/>
      <c r="R36" s="105"/>
      <c r="S36" s="2"/>
      <c r="T36" s="2"/>
      <c r="U36" s="2"/>
      <c r="V36" s="2"/>
      <c r="W36" s="2"/>
      <c r="X36" s="2"/>
      <c r="Y36" s="2"/>
      <c r="Z36" s="2"/>
    </row>
    <row r="37" spans="1:26" ht="13.5" customHeight="1">
      <c r="A37" s="112"/>
      <c r="B37" s="4" t="s">
        <v>241</v>
      </c>
      <c r="C37" s="235" t="s">
        <v>242</v>
      </c>
      <c r="D37" s="214"/>
      <c r="E37" s="214"/>
      <c r="F37" s="214"/>
      <c r="G37" s="123"/>
      <c r="H37" s="127"/>
      <c r="I37" s="114" t="s">
        <v>243</v>
      </c>
      <c r="J37" s="115"/>
      <c r="K37" s="126">
        <v>7</v>
      </c>
      <c r="L37" s="2"/>
      <c r="M37" s="2" t="s">
        <v>244</v>
      </c>
      <c r="N37" s="105" t="s">
        <v>245</v>
      </c>
      <c r="O37" s="2"/>
      <c r="P37" s="18"/>
      <c r="Q37" s="2"/>
      <c r="R37" s="105"/>
      <c r="S37" s="2"/>
      <c r="T37" s="2"/>
      <c r="U37" s="2"/>
      <c r="V37" s="2"/>
      <c r="W37" s="2"/>
      <c r="X37" s="2"/>
      <c r="Y37" s="2"/>
      <c r="Z37" s="2"/>
    </row>
    <row r="38" spans="1:26" ht="3.75" customHeight="1">
      <c r="A38" s="23"/>
      <c r="B38" s="16"/>
      <c r="C38" s="16"/>
      <c r="D38" s="16"/>
      <c r="E38" s="16"/>
      <c r="F38" s="16"/>
      <c r="G38" s="16"/>
      <c r="H38" s="16"/>
      <c r="I38" s="16"/>
      <c r="J38" s="16"/>
      <c r="K38" s="16"/>
      <c r="L38" s="16"/>
      <c r="M38" s="16"/>
      <c r="N38" s="16"/>
      <c r="O38" s="16"/>
      <c r="P38" s="25"/>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246</v>
      </c>
      <c r="C40" s="3" t="s">
        <v>247</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128"/>
      <c r="B42" s="129"/>
      <c r="C42" s="130"/>
      <c r="D42" s="129"/>
      <c r="E42" s="129"/>
      <c r="F42" s="129"/>
      <c r="G42" s="129"/>
      <c r="H42" s="129"/>
      <c r="I42" s="129"/>
      <c r="J42" s="129"/>
      <c r="K42" s="129"/>
      <c r="L42" s="129"/>
      <c r="M42" s="129"/>
      <c r="N42" s="129"/>
      <c r="O42" s="129"/>
      <c r="P42" s="131"/>
      <c r="Q42" s="2"/>
      <c r="R42" s="2"/>
      <c r="S42" s="2"/>
      <c r="T42" s="2"/>
      <c r="U42" s="2"/>
      <c r="V42" s="2"/>
      <c r="W42" s="2"/>
      <c r="X42" s="2"/>
      <c r="Y42" s="2"/>
      <c r="Z42" s="2"/>
    </row>
    <row r="43" spans="1:26" ht="13.5" customHeight="1">
      <c r="A43" s="12"/>
      <c r="B43" s="2" t="s">
        <v>248</v>
      </c>
      <c r="C43" s="120" t="s">
        <v>249</v>
      </c>
      <c r="D43" s="109"/>
      <c r="E43" s="109"/>
      <c r="F43" s="109"/>
      <c r="G43" s="132"/>
      <c r="H43" s="16"/>
      <c r="I43" s="114" t="s">
        <v>250</v>
      </c>
      <c r="J43" s="115"/>
      <c r="K43" s="116">
        <f>IF(K27&lt;K29,K27,K29)</f>
        <v>10</v>
      </c>
      <c r="L43" s="2"/>
      <c r="M43" s="2" t="s">
        <v>251</v>
      </c>
      <c r="N43" s="2"/>
      <c r="O43" s="2"/>
      <c r="P43" s="18"/>
      <c r="Q43" s="96"/>
      <c r="R43" s="96"/>
      <c r="S43" s="2"/>
      <c r="T43" s="2"/>
      <c r="U43" s="2"/>
      <c r="V43" s="2"/>
      <c r="W43" s="2"/>
      <c r="X43" s="2"/>
      <c r="Y43" s="2"/>
      <c r="Z43" s="2"/>
    </row>
    <row r="44" spans="1:26" ht="3.75" customHeight="1">
      <c r="A44" s="12"/>
      <c r="B44" s="2"/>
      <c r="C44" s="20"/>
      <c r="D44" s="20"/>
      <c r="E44" s="20"/>
      <c r="F44" s="20"/>
      <c r="G44" s="96"/>
      <c r="H44" s="2"/>
      <c r="I44" s="108"/>
      <c r="J44" s="45"/>
      <c r="K44" s="2"/>
      <c r="L44" s="2"/>
      <c r="M44" s="2"/>
      <c r="N44" s="2"/>
      <c r="O44" s="2"/>
      <c r="P44" s="18"/>
      <c r="Q44" s="96"/>
      <c r="R44" s="96"/>
      <c r="S44" s="2"/>
      <c r="T44" s="2"/>
      <c r="U44" s="2"/>
      <c r="V44" s="2"/>
      <c r="W44" s="2"/>
      <c r="X44" s="2"/>
      <c r="Y44" s="2"/>
      <c r="Z44" s="2"/>
    </row>
    <row r="45" spans="1:26" ht="13.5" customHeight="1">
      <c r="A45" s="12"/>
      <c r="B45" s="2" t="s">
        <v>252</v>
      </c>
      <c r="C45" s="120" t="s">
        <v>253</v>
      </c>
      <c r="D45" s="109"/>
      <c r="E45" s="109"/>
      <c r="F45" s="109"/>
      <c r="G45" s="132"/>
      <c r="H45" s="16"/>
      <c r="I45" s="114" t="s">
        <v>254</v>
      </c>
      <c r="J45" s="115"/>
      <c r="K45" s="133">
        <f>IF(K29&lt;K27,K27,K29)</f>
        <v>12</v>
      </c>
      <c r="L45" s="2"/>
      <c r="M45" s="2" t="s">
        <v>255</v>
      </c>
      <c r="N45" s="2"/>
      <c r="O45" s="2"/>
      <c r="P45" s="18"/>
      <c r="Q45" s="96"/>
      <c r="R45" s="96"/>
      <c r="S45" s="2"/>
      <c r="T45" s="2"/>
      <c r="U45" s="2"/>
      <c r="V45" s="2"/>
      <c r="W45" s="2"/>
      <c r="X45" s="2"/>
      <c r="Y45" s="2"/>
      <c r="Z45" s="2"/>
    </row>
    <row r="46" spans="1:26" ht="3.75" customHeight="1">
      <c r="A46" s="12"/>
      <c r="B46" s="2"/>
      <c r="C46" s="20"/>
      <c r="D46" s="20"/>
      <c r="E46" s="20"/>
      <c r="F46" s="20"/>
      <c r="G46" s="96"/>
      <c r="H46" s="2"/>
      <c r="I46" s="108"/>
      <c r="J46" s="45"/>
      <c r="K46" s="2"/>
      <c r="L46" s="2"/>
      <c r="M46" s="2"/>
      <c r="N46" s="2"/>
      <c r="O46" s="2"/>
      <c r="P46" s="18"/>
      <c r="Q46" s="96"/>
      <c r="R46" s="96"/>
      <c r="S46" s="2"/>
      <c r="T46" s="2"/>
      <c r="U46" s="2"/>
      <c r="V46" s="2"/>
      <c r="W46" s="2"/>
      <c r="X46" s="2"/>
      <c r="Y46" s="2"/>
      <c r="Z46" s="2"/>
    </row>
    <row r="47" spans="1:26" ht="13.5" customHeight="1">
      <c r="A47" s="12"/>
      <c r="B47" s="2" t="s">
        <v>256</v>
      </c>
      <c r="C47" s="120" t="s">
        <v>257</v>
      </c>
      <c r="D47" s="109"/>
      <c r="E47" s="109"/>
      <c r="F47" s="109"/>
      <c r="G47" s="127"/>
      <c r="H47" s="24"/>
      <c r="I47" s="114" t="s">
        <v>258</v>
      </c>
      <c r="J47" s="115"/>
      <c r="K47" s="133">
        <f>K43/K45</f>
        <v>0.83333333333333337</v>
      </c>
      <c r="L47" s="2"/>
      <c r="M47" s="4" t="s">
        <v>217</v>
      </c>
      <c r="N47" s="2"/>
      <c r="O47" s="2"/>
      <c r="P47" s="18"/>
      <c r="Q47" s="134"/>
      <c r="R47" s="134"/>
      <c r="S47" s="56"/>
      <c r="T47" s="4"/>
      <c r="U47" s="2"/>
      <c r="V47" s="4"/>
      <c r="W47" s="2"/>
      <c r="X47" s="2"/>
      <c r="Y47" s="2"/>
      <c r="Z47" s="2"/>
    </row>
    <row r="48" spans="1:26" ht="3.75" customHeight="1">
      <c r="A48" s="12"/>
      <c r="B48" s="2"/>
      <c r="C48" s="20"/>
      <c r="D48" s="20"/>
      <c r="E48" s="20"/>
      <c r="F48" s="20"/>
      <c r="G48" s="134"/>
      <c r="H48" s="4"/>
      <c r="I48" s="101"/>
      <c r="J48" s="135"/>
      <c r="K48" s="56"/>
      <c r="L48" s="2"/>
      <c r="M48" s="4"/>
      <c r="N48" s="2"/>
      <c r="O48" s="2"/>
      <c r="P48" s="18"/>
      <c r="Q48" s="134"/>
      <c r="R48" s="134"/>
      <c r="S48" s="56"/>
      <c r="T48" s="4"/>
      <c r="U48" s="2"/>
      <c r="V48" s="4"/>
      <c r="W48" s="2"/>
      <c r="X48" s="2"/>
      <c r="Y48" s="2"/>
      <c r="Z48" s="2"/>
    </row>
    <row r="49" spans="1:26" ht="13.5" customHeight="1">
      <c r="A49" s="12"/>
      <c r="B49" s="2" t="s">
        <v>259</v>
      </c>
      <c r="C49" s="120" t="s">
        <v>260</v>
      </c>
      <c r="D49" s="109"/>
      <c r="E49" s="109"/>
      <c r="F49" s="109"/>
      <c r="G49" s="136"/>
      <c r="H49" s="24"/>
      <c r="I49" s="114" t="s">
        <v>261</v>
      </c>
      <c r="J49" s="115"/>
      <c r="K49" s="116">
        <f>K43/K25</f>
        <v>8.3333333333333329E-2</v>
      </c>
      <c r="L49" s="2"/>
      <c r="M49" s="4" t="s">
        <v>217</v>
      </c>
      <c r="N49" s="2"/>
      <c r="O49" s="2"/>
      <c r="P49" s="18"/>
      <c r="Q49" s="137"/>
      <c r="R49" s="137"/>
      <c r="S49" s="2"/>
      <c r="T49" s="4"/>
      <c r="U49" s="2"/>
      <c r="V49" s="4"/>
      <c r="W49" s="2"/>
      <c r="X49" s="2"/>
      <c r="Y49" s="2"/>
      <c r="Z49" s="2"/>
    </row>
    <row r="50" spans="1:26" ht="3.75" customHeight="1">
      <c r="A50" s="12"/>
      <c r="B50" s="2"/>
      <c r="C50" s="20"/>
      <c r="D50" s="20"/>
      <c r="E50" s="20"/>
      <c r="F50" s="20"/>
      <c r="G50" s="137"/>
      <c r="H50" s="4"/>
      <c r="I50" s="138"/>
      <c r="J50" s="139"/>
      <c r="K50" s="2"/>
      <c r="L50" s="2"/>
      <c r="M50" s="4"/>
      <c r="N50" s="2"/>
      <c r="O50" s="2"/>
      <c r="P50" s="18"/>
      <c r="Q50" s="137"/>
      <c r="R50" s="137"/>
      <c r="S50" s="2"/>
      <c r="T50" s="4"/>
      <c r="U50" s="2"/>
      <c r="V50" s="4"/>
      <c r="W50" s="2"/>
      <c r="X50" s="2"/>
      <c r="Y50" s="2"/>
      <c r="Z50" s="2"/>
    </row>
    <row r="51" spans="1:26" ht="13.5" customHeight="1">
      <c r="A51" s="12"/>
      <c r="B51" s="2" t="s">
        <v>262</v>
      </c>
      <c r="C51" s="120" t="s">
        <v>263</v>
      </c>
      <c r="D51" s="109"/>
      <c r="E51" s="109"/>
      <c r="F51" s="109"/>
      <c r="G51" s="140"/>
      <c r="H51" s="16"/>
      <c r="I51" s="114" t="s">
        <v>264</v>
      </c>
      <c r="J51" s="115"/>
      <c r="K51" s="116">
        <f>K35+((K27+K29)*K31*K33)/K25</f>
        <v>1.6833333333333336</v>
      </c>
      <c r="L51" s="2"/>
      <c r="M51" s="2" t="s">
        <v>265</v>
      </c>
      <c r="N51" s="37" t="s">
        <v>266</v>
      </c>
      <c r="O51" s="2"/>
      <c r="P51" s="18"/>
      <c r="Q51" s="96"/>
      <c r="R51" s="96"/>
      <c r="S51" s="2"/>
      <c r="T51" s="2"/>
      <c r="U51" s="2"/>
      <c r="V51" s="2"/>
      <c r="W51" s="2"/>
      <c r="X51" s="105"/>
      <c r="Y51" s="2"/>
      <c r="Z51" s="2"/>
    </row>
    <row r="52" spans="1:26" ht="3.75" customHeight="1">
      <c r="A52" s="23"/>
      <c r="B52" s="16"/>
      <c r="C52" s="16"/>
      <c r="D52" s="24"/>
      <c r="E52" s="24"/>
      <c r="F52" s="24"/>
      <c r="G52" s="132"/>
      <c r="H52" s="16"/>
      <c r="I52" s="141"/>
      <c r="J52" s="141"/>
      <c r="K52" s="16"/>
      <c r="L52" s="16"/>
      <c r="M52" s="16"/>
      <c r="N52" s="16"/>
      <c r="O52" s="16"/>
      <c r="P52" s="25"/>
      <c r="Q52" s="96"/>
      <c r="R52" s="96"/>
      <c r="S52" s="2"/>
      <c r="T52" s="2"/>
      <c r="U52" s="2"/>
      <c r="V52" s="2"/>
      <c r="W52" s="2"/>
      <c r="X52" s="2"/>
      <c r="Y52" s="2"/>
      <c r="Z52" s="2"/>
    </row>
    <row r="53" spans="1:26" ht="7.5" customHeight="1">
      <c r="A53" s="2"/>
      <c r="B53" s="2"/>
      <c r="C53" s="2"/>
      <c r="D53" s="4"/>
      <c r="E53" s="4"/>
      <c r="F53" s="4"/>
      <c r="G53" s="96"/>
      <c r="H53" s="2"/>
      <c r="I53" s="45"/>
      <c r="J53" s="45"/>
      <c r="K53" s="2"/>
      <c r="L53" s="2"/>
      <c r="M53" s="2"/>
      <c r="N53" s="2"/>
      <c r="O53" s="2"/>
      <c r="P53" s="2"/>
      <c r="Q53" s="96"/>
      <c r="R53" s="96"/>
      <c r="S53" s="2"/>
      <c r="T53" s="2"/>
      <c r="U53" s="2"/>
      <c r="V53" s="2"/>
      <c r="W53" s="2"/>
      <c r="X53" s="2"/>
      <c r="Y53" s="2"/>
      <c r="Z53" s="2"/>
    </row>
    <row r="54" spans="1:26" ht="3.75" customHeight="1">
      <c r="A54" s="7"/>
      <c r="B54" s="8"/>
      <c r="C54" s="8"/>
      <c r="D54" s="10"/>
      <c r="E54" s="10"/>
      <c r="F54" s="10"/>
      <c r="G54" s="98"/>
      <c r="H54" s="8"/>
      <c r="I54" s="142"/>
      <c r="J54" s="142"/>
      <c r="K54" s="8"/>
      <c r="L54" s="8"/>
      <c r="M54" s="8"/>
      <c r="N54" s="8"/>
      <c r="O54" s="8"/>
      <c r="P54" s="11"/>
      <c r="Q54" s="96"/>
      <c r="R54" s="96"/>
      <c r="S54" s="2"/>
      <c r="T54" s="2"/>
      <c r="U54" s="2"/>
      <c r="V54" s="2"/>
      <c r="W54" s="2"/>
      <c r="X54" s="2"/>
      <c r="Y54" s="2"/>
      <c r="Z54" s="2"/>
    </row>
    <row r="55" spans="1:26" ht="13.5" customHeight="1">
      <c r="A55" s="12"/>
      <c r="B55" s="143" t="s">
        <v>267</v>
      </c>
      <c r="C55" s="143"/>
      <c r="D55" s="144"/>
      <c r="E55" s="144"/>
      <c r="F55" s="144"/>
      <c r="G55" s="144"/>
      <c r="H55" s="145"/>
      <c r="I55" s="146" t="s">
        <v>268</v>
      </c>
      <c r="J55" s="147"/>
      <c r="K55" s="148">
        <f>K49*K37*SQRT(1+(K51*K23/(1.5*K49*K37*(1+K47))))/(K51*K23)</f>
        <v>0.49608352856396437</v>
      </c>
      <c r="L55" s="2"/>
      <c r="M55" s="4"/>
      <c r="N55" s="2"/>
      <c r="O55" s="2"/>
      <c r="P55" s="18"/>
      <c r="Q55" s="149"/>
      <c r="R55" s="149"/>
      <c r="S55" s="150"/>
      <c r="T55" s="4"/>
      <c r="U55" s="2"/>
      <c r="V55" s="4"/>
      <c r="W55" s="2"/>
      <c r="X55" s="2"/>
      <c r="Y55" s="2"/>
      <c r="Z55" s="2"/>
    </row>
    <row r="56" spans="1:26" ht="3.75" customHeight="1">
      <c r="A56" s="23"/>
      <c r="B56" s="151"/>
      <c r="C56" s="16"/>
      <c r="D56" s="16"/>
      <c r="E56" s="16"/>
      <c r="F56" s="152"/>
      <c r="G56" s="16"/>
      <c r="H56" s="16"/>
      <c r="I56" s="16"/>
      <c r="J56" s="16"/>
      <c r="K56" s="16"/>
      <c r="L56" s="16"/>
      <c r="M56" s="16"/>
      <c r="N56" s="16"/>
      <c r="O56" s="16"/>
      <c r="P56" s="25"/>
      <c r="Q56" s="2"/>
      <c r="R56" s="2"/>
      <c r="S56" s="2"/>
      <c r="T56" s="2"/>
      <c r="U56" s="2"/>
      <c r="V56" s="2"/>
      <c r="W56" s="2"/>
      <c r="X56" s="2"/>
      <c r="Y56" s="2"/>
      <c r="Z56" s="2"/>
    </row>
    <row r="57" spans="1:26" ht="12.75" customHeight="1">
      <c r="A57" s="2"/>
      <c r="B57" s="153"/>
      <c r="C57" s="2"/>
      <c r="D57" s="2"/>
      <c r="E57" s="2"/>
      <c r="F57" s="154"/>
      <c r="G57" s="2"/>
      <c r="H57" s="2"/>
      <c r="I57" s="2"/>
      <c r="J57" s="2"/>
      <c r="K57" s="2"/>
      <c r="L57" s="2"/>
      <c r="M57" s="2"/>
      <c r="N57" s="2"/>
      <c r="O57" s="2"/>
      <c r="P57" s="2"/>
      <c r="Q57" s="2"/>
      <c r="R57" s="2"/>
      <c r="S57" s="2"/>
      <c r="T57" s="2"/>
      <c r="U57" s="2"/>
      <c r="V57" s="2"/>
      <c r="W57" s="2"/>
      <c r="X57" s="2"/>
      <c r="Y57" s="2"/>
      <c r="Z57" s="2"/>
    </row>
    <row r="58" spans="1:26" ht="12.75" customHeight="1">
      <c r="A58" s="2"/>
      <c r="B58" s="155" t="s">
        <v>269</v>
      </c>
      <c r="C58" s="236" t="s">
        <v>270</v>
      </c>
      <c r="D58" s="189"/>
      <c r="E58" s="189"/>
      <c r="F58" s="189"/>
      <c r="G58" s="189"/>
      <c r="H58" s="189"/>
      <c r="I58" s="189"/>
      <c r="J58" s="189"/>
      <c r="K58" s="189"/>
      <c r="L58" s="189"/>
      <c r="M58" s="2"/>
      <c r="N58" s="2"/>
      <c r="O58" s="2"/>
      <c r="P58" s="2"/>
      <c r="Q58" s="2"/>
      <c r="R58" s="2"/>
      <c r="S58" s="2"/>
      <c r="T58" s="2"/>
      <c r="U58" s="2"/>
      <c r="V58" s="2"/>
      <c r="W58" s="2"/>
      <c r="X58" s="2"/>
      <c r="Y58" s="2"/>
      <c r="Z58" s="2"/>
    </row>
    <row r="59" spans="1:26" ht="12.75" customHeight="1">
      <c r="A59" s="2"/>
      <c r="B59" s="2"/>
      <c r="C59" s="189"/>
      <c r="D59" s="189"/>
      <c r="E59" s="189"/>
      <c r="F59" s="189"/>
      <c r="G59" s="189"/>
      <c r="H59" s="189"/>
      <c r="I59" s="189"/>
      <c r="J59" s="189"/>
      <c r="K59" s="189"/>
      <c r="L59" s="189"/>
      <c r="M59" s="2"/>
      <c r="N59" s="2"/>
      <c r="O59" s="2"/>
      <c r="P59" s="2"/>
      <c r="Q59" s="2"/>
      <c r="R59" s="2"/>
      <c r="S59" s="2"/>
      <c r="T59" s="2"/>
      <c r="U59" s="2"/>
      <c r="V59" s="2"/>
      <c r="W59" s="2"/>
      <c r="X59" s="2"/>
      <c r="Y59" s="2"/>
      <c r="Z59" s="2"/>
    </row>
    <row r="60" spans="1:26" ht="21" customHeight="1">
      <c r="A60" s="2"/>
      <c r="B60" s="2"/>
      <c r="C60" s="189"/>
      <c r="D60" s="189"/>
      <c r="E60" s="189"/>
      <c r="F60" s="189"/>
      <c r="G60" s="189"/>
      <c r="H60" s="189"/>
      <c r="I60" s="189"/>
      <c r="J60" s="189"/>
      <c r="K60" s="189"/>
      <c r="L60" s="189"/>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27:F27"/>
    <mergeCell ref="C29:F29"/>
    <mergeCell ref="C7:I7"/>
    <mergeCell ref="N11:P11"/>
    <mergeCell ref="N17:P17"/>
    <mergeCell ref="C23:G23"/>
    <mergeCell ref="C25:H25"/>
    <mergeCell ref="C31:F31"/>
    <mergeCell ref="C33:F33"/>
    <mergeCell ref="C35:F35"/>
    <mergeCell ref="C37:F37"/>
    <mergeCell ref="C58:L60"/>
  </mergeCells>
  <dataValidations count="2">
    <dataValidation type="list" allowBlank="1" showInputMessage="1" showErrorMessage="1" prompt=" - " sqref="K37">
      <formula1>$K$10:$K$11</formula1>
    </dataValidation>
    <dataValidation type="list" allowBlank="1" showInputMessage="1" showErrorMessage="1" prompt=" - " sqref="K35">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workbookViewId="0">
      <selection activeCell="U36" sqref="U36"/>
    </sheetView>
  </sheetViews>
  <sheetFormatPr defaultColWidth="14.42578125" defaultRowHeight="15" customHeight="1"/>
  <cols>
    <col min="1" max="2" width="1.42578125" customWidth="1"/>
    <col min="3" max="3" width="19.42578125" customWidth="1"/>
    <col min="4" max="4" width="1.42578125" customWidth="1"/>
    <col min="5" max="5" width="7" customWidth="1"/>
    <col min="6" max="6" width="1.28515625" customWidth="1"/>
    <col min="7" max="7" width="4.28515625" customWidth="1"/>
    <col min="8" max="8" width="1.42578125" customWidth="1"/>
    <col min="9" max="9" width="12.42578125" customWidth="1"/>
    <col min="10" max="10" width="1.42578125" customWidth="1"/>
    <col min="11" max="11" width="12.42578125" customWidth="1"/>
    <col min="12" max="12" width="9" hidden="1" customWidth="1"/>
    <col min="13" max="13" width="1.42578125" customWidth="1"/>
    <col min="14" max="14" width="12.42578125" customWidth="1"/>
    <col min="15" max="15" width="1.42578125" customWidth="1"/>
    <col min="16" max="16" width="12.42578125" customWidth="1"/>
    <col min="17" max="18" width="1.42578125" customWidth="1"/>
    <col min="19" max="19" width="9" customWidth="1"/>
    <col min="20" max="20" width="4.85546875" customWidth="1"/>
    <col min="21" max="21" width="14.140625" customWidth="1"/>
    <col min="22" max="22" width="9" customWidth="1"/>
    <col min="23" max="23" width="1.42578125" customWidth="1"/>
    <col min="24" max="24" width="13.710937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271</v>
      </c>
      <c r="B2" s="3"/>
      <c r="C2" s="2"/>
      <c r="D2" s="2"/>
      <c r="E2" s="2"/>
      <c r="F2" s="2"/>
      <c r="G2" s="2"/>
      <c r="H2" s="2"/>
      <c r="I2" s="2"/>
      <c r="J2" s="2"/>
      <c r="K2" s="2"/>
      <c r="L2" s="2"/>
      <c r="M2" s="2"/>
      <c r="N2" s="2"/>
      <c r="O2" s="2"/>
      <c r="P2" s="4"/>
      <c r="Q2" s="4"/>
      <c r="R2" s="2"/>
      <c r="S2" s="2"/>
      <c r="T2" s="2"/>
      <c r="U2" s="2"/>
      <c r="V2" s="2"/>
      <c r="W2" s="2"/>
      <c r="X2" s="2"/>
      <c r="Y2" s="2"/>
      <c r="Z2" s="2"/>
      <c r="AA2" s="2"/>
      <c r="AB2" s="2"/>
    </row>
    <row r="3" spans="1:28" ht="12.75">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272</v>
      </c>
      <c r="B4" s="3"/>
      <c r="C4" s="2"/>
      <c r="D4" s="2"/>
      <c r="E4" s="2"/>
      <c r="F4" s="2"/>
      <c r="G4" s="2"/>
      <c r="H4" s="2"/>
      <c r="I4" s="2"/>
      <c r="J4" s="2"/>
      <c r="K4" s="2"/>
      <c r="L4" s="2"/>
      <c r="M4" s="2"/>
      <c r="N4" s="2"/>
      <c r="O4" s="2"/>
      <c r="P4" s="34"/>
      <c r="Q4" s="34"/>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56"/>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57" t="str">
        <f>IDE!N7</f>
        <v>HAL_A_002</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57"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57" t="str">
        <f>IDE!N11</f>
        <v>Fayrouz Abed</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273</v>
      </c>
      <c r="D13" s="2"/>
      <c r="E13" s="16"/>
      <c r="F13" s="16"/>
      <c r="G13" s="16"/>
      <c r="H13" s="16"/>
      <c r="I13" s="16"/>
      <c r="J13" s="16"/>
      <c r="K13" s="16"/>
      <c r="L13" s="16"/>
      <c r="M13" s="16"/>
      <c r="N13" s="16"/>
      <c r="O13" s="2"/>
      <c r="P13" s="158">
        <f>IDE!N13</f>
        <v>44230</v>
      </c>
      <c r="Q13" s="159"/>
      <c r="R13" s="18"/>
      <c r="S13" s="2"/>
      <c r="T13" s="2"/>
      <c r="U13" s="2"/>
      <c r="V13" s="2"/>
      <c r="W13" s="2"/>
      <c r="X13" s="2"/>
      <c r="Y13" s="2"/>
      <c r="Z13" s="2"/>
      <c r="AA13" s="2"/>
      <c r="AB13" s="2"/>
    </row>
    <row r="14" spans="1:28" ht="4.5" customHeight="1">
      <c r="A14" s="23"/>
      <c r="B14" s="16"/>
      <c r="C14" s="16"/>
      <c r="D14" s="16"/>
      <c r="E14" s="16"/>
      <c r="F14" s="16"/>
      <c r="G14" s="16"/>
      <c r="H14" s="16"/>
      <c r="I14" s="16"/>
      <c r="J14" s="16"/>
      <c r="K14" s="16"/>
      <c r="L14" s="16"/>
      <c r="M14" s="16"/>
      <c r="N14" s="16"/>
      <c r="O14" s="16"/>
      <c r="P14" s="24"/>
      <c r="Q14" s="24"/>
      <c r="R14" s="25"/>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11</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7"/>
      <c r="B17" s="27"/>
      <c r="C17" s="27"/>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60"/>
      <c r="B18" s="28"/>
      <c r="C18" s="28"/>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13</v>
      </c>
      <c r="D19" s="2"/>
      <c r="E19" s="242" t="str">
        <f>IDE!F19</f>
        <v>Halhul</v>
      </c>
      <c r="F19" s="192"/>
      <c r="G19" s="192"/>
      <c r="H19" s="192"/>
      <c r="I19" s="192"/>
      <c r="J19" s="192"/>
      <c r="K19" s="192"/>
      <c r="L19" s="192"/>
      <c r="M19" s="192"/>
      <c r="N19" s="192"/>
      <c r="O19" s="192"/>
      <c r="P19" s="193"/>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14</v>
      </c>
      <c r="D21" s="2"/>
      <c r="E21" s="242" t="str">
        <f>IDE!F21</f>
        <v>Halhul</v>
      </c>
      <c r="F21" s="192"/>
      <c r="G21" s="192"/>
      <c r="H21" s="192"/>
      <c r="I21" s="192"/>
      <c r="J21" s="192"/>
      <c r="K21" s="192"/>
      <c r="L21" s="192"/>
      <c r="M21" s="192"/>
      <c r="N21" s="192"/>
      <c r="O21" s="192"/>
      <c r="P21" s="193"/>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15</v>
      </c>
      <c r="D23" s="2"/>
      <c r="E23" s="16"/>
      <c r="F23" s="16"/>
      <c r="G23" s="16"/>
      <c r="H23" s="16"/>
      <c r="I23" s="16"/>
      <c r="J23" s="16"/>
      <c r="K23" s="16"/>
      <c r="L23" s="16"/>
      <c r="M23" s="16"/>
      <c r="N23" s="16"/>
      <c r="O23" s="2"/>
      <c r="P23" s="157">
        <f>IDE!N23</f>
        <v>74</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57">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274</v>
      </c>
      <c r="D27" s="2"/>
      <c r="E27" s="16"/>
      <c r="F27" s="16"/>
      <c r="G27" s="16"/>
      <c r="H27" s="16"/>
      <c r="I27" s="16"/>
      <c r="J27" s="16"/>
      <c r="K27" s="16"/>
      <c r="L27" s="16"/>
      <c r="M27" s="16"/>
      <c r="N27" s="16"/>
      <c r="O27" s="2"/>
      <c r="P27" s="157" t="str">
        <f>IDE!F27</f>
        <v>Halhul, The Old Town</v>
      </c>
      <c r="Q27" s="4"/>
      <c r="R27" s="18"/>
      <c r="S27" s="2"/>
      <c r="T27" s="2"/>
      <c r="U27" s="2"/>
      <c r="V27" s="2"/>
      <c r="W27" s="2"/>
      <c r="X27" s="2"/>
      <c r="Y27" s="2"/>
      <c r="Z27" s="2"/>
      <c r="AA27" s="2"/>
      <c r="AB27" s="2"/>
    </row>
    <row r="28" spans="1:28" ht="4.5" customHeight="1">
      <c r="A28" s="23"/>
      <c r="B28" s="16"/>
      <c r="C28" s="16"/>
      <c r="D28" s="16"/>
      <c r="E28" s="16"/>
      <c r="F28" s="16"/>
      <c r="G28" s="16"/>
      <c r="H28" s="16"/>
      <c r="I28" s="16"/>
      <c r="J28" s="16"/>
      <c r="K28" s="16"/>
      <c r="L28" s="16"/>
      <c r="M28" s="16"/>
      <c r="N28" s="16"/>
      <c r="O28" s="16"/>
      <c r="P28" s="24"/>
      <c r="Q28" s="24"/>
      <c r="R28" s="25"/>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17</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275</v>
      </c>
      <c r="D33" s="2"/>
      <c r="E33" s="2"/>
      <c r="F33" s="2"/>
      <c r="G33" s="2"/>
      <c r="H33" s="2"/>
      <c r="I33" s="2"/>
      <c r="J33" s="2"/>
      <c r="K33" s="2"/>
      <c r="L33" s="2"/>
      <c r="M33" s="2"/>
      <c r="N33" s="2"/>
      <c r="O33" s="4"/>
      <c r="P33" s="161">
        <f>IDE!N49</f>
        <v>1948</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276</v>
      </c>
      <c r="D35" s="20"/>
      <c r="E35" s="243" t="str">
        <f>IDE!F33</f>
        <v>simple vernaculer architecture</v>
      </c>
      <c r="F35" s="214"/>
      <c r="G35" s="214"/>
      <c r="H35" s="214"/>
      <c r="I35" s="214"/>
      <c r="J35" s="214"/>
      <c r="K35" s="214"/>
      <c r="L35" s="214"/>
      <c r="M35" s="214"/>
      <c r="N35" s="214"/>
      <c r="O35" s="2"/>
      <c r="P35" s="157" t="str">
        <f>IDE!N33</f>
        <v>Vernac.</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2">
        <f>IDE!F35</f>
        <v>0</v>
      </c>
      <c r="F37" s="16"/>
      <c r="G37" s="16"/>
      <c r="H37" s="16"/>
      <c r="I37" s="16"/>
      <c r="J37" s="16"/>
      <c r="K37" s="16" t="s">
        <v>277</v>
      </c>
      <c r="L37" s="16"/>
      <c r="M37" s="16"/>
      <c r="N37" s="16"/>
      <c r="O37" s="2"/>
      <c r="P37" s="157" t="str">
        <f>IDE!N35</f>
        <v>Private</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3">
        <f>IDE!F65</f>
        <v>1</v>
      </c>
      <c r="F39" s="2"/>
      <c r="G39" s="2"/>
      <c r="H39" s="2"/>
      <c r="I39" s="2"/>
      <c r="J39" s="2"/>
      <c r="K39" s="2"/>
      <c r="L39" s="2"/>
      <c r="M39" s="2"/>
      <c r="N39" s="2"/>
      <c r="O39" s="2"/>
      <c r="P39" s="164"/>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278</v>
      </c>
      <c r="D41" s="20"/>
      <c r="E41" s="109"/>
      <c r="F41" s="16"/>
      <c r="G41" s="16"/>
      <c r="H41" s="16"/>
      <c r="I41" s="16"/>
      <c r="J41" s="2"/>
      <c r="K41" s="2" t="s">
        <v>35</v>
      </c>
      <c r="L41" s="16"/>
      <c r="M41" s="16"/>
      <c r="N41" s="16"/>
      <c r="O41" s="2"/>
      <c r="P41" s="157" t="str">
        <f>IDE!N37</f>
        <v>No use</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41</v>
      </c>
      <c r="L43" s="16"/>
      <c r="M43" s="16"/>
      <c r="N43" s="16"/>
      <c r="O43" s="2"/>
      <c r="P43" s="157">
        <f>IDE!N39</f>
        <v>0</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279</v>
      </c>
      <c r="L45" s="16"/>
      <c r="M45" s="16"/>
      <c r="N45" s="16"/>
      <c r="O45" s="2"/>
      <c r="P45" s="157">
        <f>IDE!N41</f>
        <v>0</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280</v>
      </c>
      <c r="L47" s="16"/>
      <c r="M47" s="16"/>
      <c r="N47" s="16"/>
      <c r="O47" s="2"/>
      <c r="P47" s="157">
        <f>IDE!N43</f>
        <v>0</v>
      </c>
      <c r="Q47" s="4"/>
      <c r="R47" s="18"/>
      <c r="S47" s="2"/>
      <c r="T47" s="2"/>
      <c r="U47" s="2"/>
      <c r="V47" s="2"/>
      <c r="W47" s="2"/>
      <c r="X47" s="2"/>
      <c r="Y47" s="2"/>
      <c r="Z47" s="2"/>
      <c r="AA47" s="2"/>
      <c r="AB47" s="2"/>
    </row>
    <row r="48" spans="1:28" ht="4.5" customHeight="1">
      <c r="A48" s="23"/>
      <c r="B48" s="16"/>
      <c r="C48" s="16"/>
      <c r="D48" s="16"/>
      <c r="E48" s="16"/>
      <c r="F48" s="16"/>
      <c r="G48" s="16"/>
      <c r="H48" s="16"/>
      <c r="I48" s="16"/>
      <c r="J48" s="16"/>
      <c r="K48" s="16"/>
      <c r="L48" s="16"/>
      <c r="M48" s="16"/>
      <c r="N48" s="16"/>
      <c r="O48" s="24"/>
      <c r="P48" s="16"/>
      <c r="Q48" s="24"/>
      <c r="R48" s="25"/>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281</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5"/>
      <c r="D52" s="8"/>
      <c r="E52" s="95"/>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5"/>
      <c r="D53" s="8"/>
      <c r="E53" s="95"/>
      <c r="F53" s="8"/>
      <c r="G53" s="8"/>
      <c r="H53" s="8"/>
      <c r="I53" s="8"/>
      <c r="J53" s="8"/>
      <c r="K53" s="8"/>
      <c r="L53" s="8"/>
      <c r="M53" s="8"/>
      <c r="N53" s="8"/>
      <c r="O53" s="8"/>
      <c r="P53" s="10"/>
      <c r="Q53" s="166"/>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66"/>
      <c r="R54" s="18"/>
      <c r="S54" s="2"/>
      <c r="T54" s="2"/>
      <c r="U54" s="2"/>
      <c r="V54" s="2"/>
      <c r="W54" s="2"/>
      <c r="X54" s="2"/>
      <c r="Y54" s="2"/>
      <c r="Z54" s="2"/>
      <c r="AA54" s="2"/>
      <c r="AB54" s="2"/>
    </row>
    <row r="55" spans="1:28" ht="13.5" customHeight="1">
      <c r="A55" s="12"/>
      <c r="B55" s="12"/>
      <c r="C55" s="91" t="s">
        <v>282</v>
      </c>
      <c r="D55" s="2"/>
      <c r="E55" s="167" t="str">
        <f>IF(T55&gt;=2,"high cultural",IF(T55&gt;=1,"cultural","-"))</f>
        <v>cultural</v>
      </c>
      <c r="F55" s="168"/>
      <c r="G55" s="2"/>
      <c r="H55" s="2"/>
      <c r="I55" s="116" t="str">
        <f>IF(IDE!N75="ide","1","0")</f>
        <v>1</v>
      </c>
      <c r="J55" s="2"/>
      <c r="K55" s="116" t="str">
        <f>IF(IDE!N77="art","1","0")</f>
        <v>0</v>
      </c>
      <c r="L55" s="2"/>
      <c r="M55" s="2"/>
      <c r="N55" s="116" t="str">
        <f>IF(IDE!N79="tec","1","0")</f>
        <v>0</v>
      </c>
      <c r="O55" s="2"/>
      <c r="P55" s="169" t="str">
        <f>IF(IDE!N81="rar","1","0")</f>
        <v>0</v>
      </c>
      <c r="Q55" s="71"/>
      <c r="R55" s="18"/>
      <c r="S55" s="2"/>
      <c r="T55" s="170">
        <f>I55+K55+N55</f>
        <v>1</v>
      </c>
      <c r="U55" s="2"/>
      <c r="V55" s="2"/>
      <c r="W55" s="2"/>
      <c r="X55" s="4"/>
      <c r="Y55" s="2"/>
      <c r="Z55" s="2"/>
      <c r="AA55" s="2"/>
      <c r="AB55" s="2"/>
    </row>
    <row r="56" spans="1:28" ht="4.5" customHeight="1">
      <c r="A56" s="12"/>
      <c r="B56" s="12"/>
      <c r="C56" s="91"/>
      <c r="D56" s="2"/>
      <c r="E56" s="2"/>
      <c r="F56" s="2"/>
      <c r="G56" s="2"/>
      <c r="H56" s="2"/>
      <c r="I56" s="2"/>
      <c r="J56" s="2"/>
      <c r="K56" s="2"/>
      <c r="L56" s="2"/>
      <c r="M56" s="2"/>
      <c r="N56" s="2"/>
      <c r="O56" s="2"/>
      <c r="P56" s="4"/>
      <c r="Q56" s="71"/>
      <c r="R56" s="18"/>
      <c r="S56" s="2"/>
      <c r="T56" s="2"/>
      <c r="U56" s="2"/>
      <c r="V56" s="171"/>
      <c r="W56" s="2"/>
      <c r="X56" s="4"/>
      <c r="Y56" s="2"/>
      <c r="Z56" s="2"/>
      <c r="AA56" s="2"/>
      <c r="AB56" s="2"/>
    </row>
    <row r="57" spans="1:28" ht="12.75" customHeight="1">
      <c r="A57" s="12"/>
      <c r="B57" s="12"/>
      <c r="C57" s="91"/>
      <c r="D57" s="2"/>
      <c r="E57" s="167" t="str">
        <f>IF(T57&gt;=2,"high social",IF(T57&gt;=1,"social","-"))</f>
        <v>-</v>
      </c>
      <c r="F57" s="163"/>
      <c r="G57" s="2"/>
      <c r="H57" s="2"/>
      <c r="I57" s="2"/>
      <c r="J57" s="2"/>
      <c r="K57" s="116" t="str">
        <f>IF(IDE!N83="Com","1","0")</f>
        <v>0</v>
      </c>
      <c r="L57" s="2"/>
      <c r="M57" s="2"/>
      <c r="N57" s="116" t="str">
        <f>IF(IDE!N85="Edu","1","0")</f>
        <v>0</v>
      </c>
      <c r="O57" s="2"/>
      <c r="P57" s="116" t="str">
        <f>IF(IDE!N87="Pol","1","0")</f>
        <v>0</v>
      </c>
      <c r="Q57" s="71"/>
      <c r="R57" s="18"/>
      <c r="S57" s="2"/>
      <c r="T57" s="170">
        <f>K57+N57+P57</f>
        <v>0</v>
      </c>
      <c r="U57" s="2"/>
      <c r="V57" s="2"/>
      <c r="W57" s="2"/>
      <c r="X57" s="2"/>
      <c r="Y57" s="2"/>
      <c r="Z57" s="2"/>
      <c r="AA57" s="2"/>
      <c r="AB57" s="2"/>
    </row>
    <row r="58" spans="1:28" ht="4.5" customHeight="1">
      <c r="A58" s="12"/>
      <c r="B58" s="12"/>
      <c r="C58" s="91"/>
      <c r="D58" s="2"/>
      <c r="E58" s="2"/>
      <c r="F58" s="2"/>
      <c r="G58" s="2"/>
      <c r="H58" s="2"/>
      <c r="I58" s="2"/>
      <c r="J58" s="2"/>
      <c r="K58" s="2"/>
      <c r="L58" s="2"/>
      <c r="M58" s="2"/>
      <c r="N58" s="2"/>
      <c r="O58" s="2"/>
      <c r="P58" s="4"/>
      <c r="Q58" s="71"/>
      <c r="R58" s="18"/>
      <c r="S58" s="2"/>
      <c r="T58" s="2"/>
      <c r="U58" s="2"/>
      <c r="V58" s="171"/>
      <c r="W58" s="2"/>
      <c r="X58" s="4"/>
      <c r="Y58" s="2"/>
      <c r="Z58" s="2"/>
      <c r="AA58" s="2"/>
      <c r="AB58" s="2"/>
    </row>
    <row r="59" spans="1:28" ht="12.75" customHeight="1">
      <c r="A59" s="12"/>
      <c r="B59" s="12"/>
      <c r="C59" s="91"/>
      <c r="D59" s="2"/>
      <c r="E59" s="167" t="str">
        <f>IF(T59&gt;=1,"economic","-")</f>
        <v>-</v>
      </c>
      <c r="F59" s="163"/>
      <c r="G59" s="2"/>
      <c r="H59" s="2"/>
      <c r="I59" s="2"/>
      <c r="J59" s="2"/>
      <c r="K59" s="2"/>
      <c r="L59" s="2"/>
      <c r="M59" s="2"/>
      <c r="N59" s="116" t="str">
        <f>IF(IDE!N89="Fun","1","0")</f>
        <v>0</v>
      </c>
      <c r="O59" s="2"/>
      <c r="P59" s="116" t="str">
        <f>IF(IDE!N91="Eco","1","0")</f>
        <v>0</v>
      </c>
      <c r="Q59" s="71"/>
      <c r="R59" s="18"/>
      <c r="S59" s="2"/>
      <c r="T59" s="170">
        <f>N59+P59</f>
        <v>0</v>
      </c>
      <c r="U59" s="2"/>
      <c r="V59" s="2"/>
      <c r="W59" s="2"/>
      <c r="X59" s="2"/>
      <c r="Y59" s="2"/>
      <c r="Z59" s="2"/>
      <c r="AA59" s="2"/>
      <c r="AB59" s="2"/>
    </row>
    <row r="60" spans="1:28" ht="4.5" customHeight="1">
      <c r="A60" s="12"/>
      <c r="B60" s="23"/>
      <c r="C60" s="94"/>
      <c r="D60" s="16"/>
      <c r="E60" s="36"/>
      <c r="F60" s="16"/>
      <c r="G60" s="16"/>
      <c r="H60" s="16"/>
      <c r="I60" s="16"/>
      <c r="J60" s="16"/>
      <c r="K60" s="16"/>
      <c r="L60" s="16"/>
      <c r="M60" s="16"/>
      <c r="N60" s="16"/>
      <c r="O60" s="16"/>
      <c r="P60" s="24"/>
      <c r="Q60" s="172"/>
      <c r="R60" s="18"/>
      <c r="S60" s="2"/>
      <c r="T60" s="2"/>
      <c r="U60" s="2"/>
      <c r="V60" s="2"/>
      <c r="W60" s="2"/>
      <c r="X60" s="190" t="s">
        <v>283</v>
      </c>
      <c r="Y60" s="2"/>
      <c r="Z60" s="190" t="s">
        <v>284</v>
      </c>
      <c r="AA60" s="2"/>
      <c r="AB60" s="2"/>
    </row>
    <row r="61" spans="1:28" ht="4.5" customHeight="1">
      <c r="A61" s="12"/>
      <c r="B61" s="2"/>
      <c r="C61" s="91"/>
      <c r="D61" s="2"/>
      <c r="E61" s="22"/>
      <c r="F61" s="2"/>
      <c r="G61" s="2"/>
      <c r="H61" s="2"/>
      <c r="I61" s="2"/>
      <c r="J61" s="2"/>
      <c r="K61" s="2"/>
      <c r="L61" s="2"/>
      <c r="M61" s="2"/>
      <c r="N61" s="2"/>
      <c r="O61" s="2"/>
      <c r="P61" s="4"/>
      <c r="Q61" s="4"/>
      <c r="R61" s="18"/>
      <c r="S61" s="2"/>
      <c r="T61" s="2"/>
      <c r="U61" s="2"/>
      <c r="V61" s="2"/>
      <c r="W61" s="2"/>
      <c r="X61" s="189"/>
      <c r="Y61" s="2"/>
      <c r="Z61" s="189"/>
      <c r="AA61" s="2"/>
      <c r="AB61" s="2"/>
    </row>
    <row r="62" spans="1:28" ht="4.5" customHeight="1">
      <c r="A62" s="12"/>
      <c r="B62" s="7"/>
      <c r="C62" s="165"/>
      <c r="D62" s="8"/>
      <c r="E62" s="95"/>
      <c r="F62" s="8"/>
      <c r="G62" s="8"/>
      <c r="H62" s="8"/>
      <c r="I62" s="8"/>
      <c r="J62" s="8"/>
      <c r="K62" s="8"/>
      <c r="L62" s="8"/>
      <c r="M62" s="8"/>
      <c r="N62" s="8"/>
      <c r="O62" s="8"/>
      <c r="P62" s="10"/>
      <c r="Q62" s="166"/>
      <c r="R62" s="18"/>
      <c r="S62" s="2"/>
      <c r="T62" s="2"/>
      <c r="U62" s="2"/>
      <c r="V62" s="2"/>
      <c r="W62" s="2"/>
      <c r="X62" s="2"/>
      <c r="Y62" s="2"/>
      <c r="Z62" s="2"/>
      <c r="AA62" s="2"/>
      <c r="AB62" s="2"/>
    </row>
    <row r="63" spans="1:28" ht="13.5" customHeight="1">
      <c r="A63" s="12"/>
      <c r="B63" s="12"/>
      <c r="C63" s="91" t="s">
        <v>285</v>
      </c>
      <c r="D63" s="2"/>
      <c r="E63" s="22"/>
      <c r="F63" s="2"/>
      <c r="G63" s="2"/>
      <c r="H63" s="2"/>
      <c r="I63" s="2"/>
      <c r="J63" s="2"/>
      <c r="K63" s="2"/>
      <c r="L63" s="2"/>
      <c r="M63" s="2"/>
      <c r="N63" s="244" t="str">
        <f>IF(Z63="-",X63,Z63)</f>
        <v>No intervention</v>
      </c>
      <c r="O63" s="207"/>
      <c r="P63" s="208"/>
      <c r="Q63" s="71"/>
      <c r="R63" s="18"/>
      <c r="S63" s="2"/>
      <c r="T63" s="2"/>
      <c r="U63" s="2"/>
      <c r="V63" s="57">
        <f>IF(N63="no intervention",1,IF(N63="adjust",2,3))</f>
        <v>1</v>
      </c>
      <c r="W63" s="2"/>
      <c r="X63" s="173" t="str">
        <f>IF(AND(P33&lt;=1945,'Consistency_old building'!G74="X"),"No intervention",IF(AND(P33&lt;=1945,'Consistency_old building'!H74="X"),"Adjust",IF(AND(P33&lt;=1945,'Consistency_old building'!I74="X"),"Integrate","-")))</f>
        <v>-</v>
      </c>
      <c r="Y63" s="2"/>
      <c r="Z63" s="173" t="str">
        <f>IF(AND(P33&gt;1945,'Consistency_new buildings'!G72="X"),"No intervention",IF(AND(P33&gt;1945,'Consistency_new buildings'!H72="X"),"Adjust",IF(AND(P33&gt;1945,'Consistency_new buildings'!I72="X"),"Integrate",IF(AND(P33&gt;1945,'Consistency_new buildings'!J72="X"),"Replace","-"))))</f>
        <v>No intervention</v>
      </c>
      <c r="AA63" s="2"/>
      <c r="AB63" s="2"/>
    </row>
    <row r="64" spans="1:28" ht="4.5" customHeight="1">
      <c r="A64" s="12"/>
      <c r="B64" s="23"/>
      <c r="C64" s="94"/>
      <c r="D64" s="16"/>
      <c r="E64" s="36"/>
      <c r="F64" s="16"/>
      <c r="G64" s="16"/>
      <c r="H64" s="16"/>
      <c r="I64" s="16"/>
      <c r="J64" s="16"/>
      <c r="K64" s="16"/>
      <c r="L64" s="16"/>
      <c r="M64" s="16"/>
      <c r="N64" s="16"/>
      <c r="O64" s="16"/>
      <c r="P64" s="24"/>
      <c r="Q64" s="172"/>
      <c r="R64" s="18"/>
      <c r="S64" s="2"/>
      <c r="T64" s="2"/>
      <c r="U64" s="2"/>
      <c r="V64" s="4"/>
      <c r="W64" s="2"/>
      <c r="X64" s="2"/>
      <c r="Y64" s="2"/>
      <c r="Z64" s="2"/>
      <c r="AA64" s="2"/>
      <c r="AB64" s="2"/>
    </row>
    <row r="65" spans="1:28" ht="4.5" customHeight="1">
      <c r="A65" s="12"/>
      <c r="B65" s="2"/>
      <c r="C65" s="91"/>
      <c r="D65" s="2"/>
      <c r="E65" s="22"/>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5"/>
      <c r="D66" s="8"/>
      <c r="E66" s="8"/>
      <c r="F66" s="8"/>
      <c r="G66" s="8"/>
      <c r="H66" s="8"/>
      <c r="I66" s="8"/>
      <c r="J66" s="8"/>
      <c r="K66" s="8"/>
      <c r="L66" s="8"/>
      <c r="M66" s="8"/>
      <c r="N66" s="8"/>
      <c r="O66" s="8"/>
      <c r="P66" s="10"/>
      <c r="Q66" s="166"/>
      <c r="R66" s="18"/>
      <c r="S66" s="2"/>
      <c r="T66" s="2"/>
      <c r="U66" s="2"/>
      <c r="V66" s="4"/>
      <c r="W66" s="2"/>
      <c r="X66" s="2"/>
      <c r="Y66" s="2"/>
      <c r="Z66" s="2"/>
      <c r="AA66" s="2"/>
      <c r="AB66" s="2"/>
    </row>
    <row r="67" spans="1:28" ht="13.5" customHeight="1">
      <c r="A67" s="12"/>
      <c r="B67" s="12"/>
      <c r="C67" s="91" t="s">
        <v>286</v>
      </c>
      <c r="D67" s="2"/>
      <c r="E67" s="16"/>
      <c r="F67" s="16"/>
      <c r="G67" s="16"/>
      <c r="H67" s="16"/>
      <c r="I67" s="16"/>
      <c r="J67" s="16"/>
      <c r="K67" s="16"/>
      <c r="L67" s="16"/>
      <c r="M67" s="16"/>
      <c r="N67" s="245">
        <f>IF('Damage '!F57="yes","100%",IF(IDE!F65=3,SUM('Damage '!F12,'Damage '!F20,'Damage '!F28,'Damage '!F36,'Damage '!F44,'Damage '!F52)/6,IF(IDE!F65=2,SUM('Damage '!F12,'Damage '!F20,'Damage '!F28,'Damage '!F36,'Damage '!F44,'Damage '!F52)/5,IF(IDE!F65=1,SUM('Damage '!F12,'Damage '!F20,'Damage '!F28,'Damage '!F36,'Damage '!F44,'Damage '!F52)/4))))</f>
        <v>9.5</v>
      </c>
      <c r="O67" s="207"/>
      <c r="P67" s="208"/>
      <c r="Q67" s="174"/>
      <c r="R67" s="18"/>
      <c r="S67" s="2"/>
      <c r="T67" s="2"/>
      <c r="U67" s="2"/>
      <c r="V67" s="4"/>
      <c r="W67" s="2"/>
      <c r="X67" s="2"/>
      <c r="Y67" s="2"/>
      <c r="Z67" s="2"/>
      <c r="AA67" s="2"/>
      <c r="AB67" s="2"/>
    </row>
    <row r="68" spans="1:28" ht="4.5" customHeight="1">
      <c r="A68" s="12"/>
      <c r="B68" s="12"/>
      <c r="C68" s="91"/>
      <c r="D68" s="2"/>
      <c r="E68" s="2"/>
      <c r="F68" s="2"/>
      <c r="G68" s="2"/>
      <c r="H68" s="2"/>
      <c r="I68" s="2"/>
      <c r="J68" s="2"/>
      <c r="K68" s="2"/>
      <c r="L68" s="2"/>
      <c r="M68" s="2"/>
      <c r="N68" s="43"/>
      <c r="O68" s="2"/>
      <c r="P68" s="4"/>
      <c r="Q68" s="71"/>
      <c r="R68" s="18"/>
      <c r="S68" s="2"/>
      <c r="T68" s="2"/>
      <c r="U68" s="2"/>
      <c r="V68" s="4"/>
      <c r="W68" s="2"/>
      <c r="X68" s="2"/>
      <c r="Y68" s="2"/>
      <c r="Z68" s="2"/>
      <c r="AA68" s="2"/>
      <c r="AB68" s="2"/>
    </row>
    <row r="69" spans="1:28" ht="13.5" customHeight="1">
      <c r="A69" s="12"/>
      <c r="B69" s="12"/>
      <c r="C69" s="91" t="s">
        <v>92</v>
      </c>
      <c r="D69" s="2"/>
      <c r="E69" s="16"/>
      <c r="F69" s="16"/>
      <c r="G69" s="16"/>
      <c r="H69" s="16"/>
      <c r="I69" s="16"/>
      <c r="J69" s="16"/>
      <c r="K69" s="16"/>
      <c r="L69" s="16"/>
      <c r="M69" s="2"/>
      <c r="N69" s="240" t="str">
        <f>IF(SUM('Damage '!F12,'Damage '!F20,'Damage '!F28,'Damage '!F36,'Damage '!F44,'Damage '!F52)/6&lt;20,"No Intervention",IF('Damage '!F57="yes","Destroyed",'Construction Stability'!F4))</f>
        <v>No Intervention</v>
      </c>
      <c r="O69" s="207"/>
      <c r="P69" s="208"/>
      <c r="Q69" s="71"/>
      <c r="R69" s="18"/>
      <c r="S69" s="2"/>
      <c r="T69" s="2"/>
      <c r="U69" s="2"/>
      <c r="V69" s="57">
        <f>IF(SUM('Damage '!F12,'Damage '!F20,'Damage '!F28,'Damage '!F36,'Damage '!F44,'Damage '!F52)/6&lt;20,1,IF(Summary!N69="low damage",2,IF(Summary!N69="medium damage",4,4)))</f>
        <v>1</v>
      </c>
      <c r="W69" s="2"/>
      <c r="X69" s="2"/>
      <c r="Y69" s="2"/>
      <c r="Z69" s="2"/>
      <c r="AA69" s="2"/>
      <c r="AB69" s="2"/>
    </row>
    <row r="70" spans="1:28" ht="4.5" customHeight="1">
      <c r="A70" s="12"/>
      <c r="B70" s="12"/>
      <c r="C70" s="91"/>
      <c r="D70" s="2"/>
      <c r="E70" s="2"/>
      <c r="F70" s="2"/>
      <c r="G70" s="2"/>
      <c r="H70" s="2"/>
      <c r="I70" s="2"/>
      <c r="J70" s="2"/>
      <c r="K70" s="2"/>
      <c r="L70" s="2"/>
      <c r="M70" s="2"/>
      <c r="N70" s="43"/>
      <c r="O70" s="2"/>
      <c r="P70" s="4"/>
      <c r="Q70" s="71"/>
      <c r="R70" s="18"/>
      <c r="S70" s="2"/>
      <c r="T70" s="2"/>
      <c r="U70" s="2"/>
      <c r="V70" s="4"/>
      <c r="W70" s="2"/>
      <c r="X70" s="2"/>
      <c r="Y70" s="2"/>
      <c r="Z70" s="2"/>
      <c r="AA70" s="2"/>
      <c r="AB70" s="2"/>
    </row>
    <row r="71" spans="1:28" ht="13.5" customHeight="1">
      <c r="A71" s="12"/>
      <c r="B71" s="12"/>
      <c r="C71" s="91" t="s">
        <v>97</v>
      </c>
      <c r="D71" s="2"/>
      <c r="E71" s="16"/>
      <c r="F71" s="16"/>
      <c r="G71" s="16"/>
      <c r="H71" s="16"/>
      <c r="I71" s="16"/>
      <c r="J71" s="16"/>
      <c r="K71" s="16"/>
      <c r="L71" s="16"/>
      <c r="M71" s="2"/>
      <c r="N71" s="240" t="str">
        <f>IF('Damage '!F57="yes","-",'Construction Stability'!F10)</f>
        <v>medium vulnerability</v>
      </c>
      <c r="O71" s="207"/>
      <c r="P71" s="208"/>
      <c r="Q71" s="71"/>
      <c r="R71" s="18"/>
      <c r="S71" s="2"/>
      <c r="T71" s="2"/>
      <c r="U71" s="2"/>
      <c r="V71" s="57">
        <f>SUM(V63,V69)</f>
        <v>2</v>
      </c>
      <c r="W71" s="2"/>
      <c r="X71" s="2"/>
      <c r="Y71" s="2"/>
      <c r="Z71" s="2"/>
      <c r="AA71" s="2"/>
      <c r="AB71" s="2"/>
    </row>
    <row r="72" spans="1:28" ht="4.5" customHeight="1">
      <c r="A72" s="12"/>
      <c r="B72" s="23"/>
      <c r="C72" s="94"/>
      <c r="D72" s="16"/>
      <c r="E72" s="16"/>
      <c r="F72" s="16"/>
      <c r="G72" s="16"/>
      <c r="H72" s="16"/>
      <c r="I72" s="16"/>
      <c r="J72" s="16"/>
      <c r="K72" s="16"/>
      <c r="L72" s="16"/>
      <c r="M72" s="16"/>
      <c r="N72" s="24"/>
      <c r="O72" s="16"/>
      <c r="P72" s="24"/>
      <c r="Q72" s="172"/>
      <c r="R72" s="18"/>
      <c r="S72" s="2"/>
      <c r="T72" s="2"/>
      <c r="U72" s="2"/>
      <c r="V72" s="4"/>
      <c r="W72" s="2"/>
      <c r="X72" s="2"/>
      <c r="Y72" s="2"/>
      <c r="Z72" s="2"/>
      <c r="AA72" s="2"/>
      <c r="AB72" s="2"/>
    </row>
    <row r="73" spans="1:28" ht="4.5" customHeight="1">
      <c r="A73" s="23"/>
      <c r="B73" s="16"/>
      <c r="C73" s="16"/>
      <c r="D73" s="16"/>
      <c r="E73" s="16"/>
      <c r="F73" s="16"/>
      <c r="G73" s="16"/>
      <c r="H73" s="16"/>
      <c r="I73" s="16"/>
      <c r="J73" s="16"/>
      <c r="K73" s="16"/>
      <c r="L73" s="16"/>
      <c r="M73" s="16"/>
      <c r="N73" s="16"/>
      <c r="O73" s="16"/>
      <c r="P73" s="24"/>
      <c r="Q73" s="24"/>
      <c r="R73" s="25"/>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287</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288</v>
      </c>
      <c r="D78" s="2"/>
      <c r="E78" s="16"/>
      <c r="F78" s="16"/>
      <c r="G78" s="16"/>
      <c r="H78" s="16"/>
      <c r="I78" s="16"/>
      <c r="J78" s="16"/>
      <c r="K78" s="16"/>
      <c r="L78" s="16"/>
      <c r="M78" s="16"/>
      <c r="N78" s="16"/>
      <c r="O78" s="2"/>
      <c r="P78" s="157" t="str">
        <f>IF(OR('Damage '!F57="yes",N63="Replace"),"Replace",IF(V71=2,"No Intervention",IF(OR(V71=3,V71=4),"Adjust","Integrate")))</f>
        <v>No Intervention</v>
      </c>
      <c r="Q78" s="4"/>
      <c r="R78" s="18"/>
      <c r="S78" s="2"/>
      <c r="T78" s="2"/>
      <c r="U78" s="106" t="s">
        <v>289</v>
      </c>
      <c r="V78" s="57">
        <f>IDE!F67*IDE!F65</f>
        <v>120</v>
      </c>
      <c r="W78" s="2"/>
      <c r="X78" s="2"/>
      <c r="Y78" s="2"/>
      <c r="Z78" s="2"/>
      <c r="AA78" s="2"/>
      <c r="AB78" s="2"/>
    </row>
    <row r="79" spans="1:28" ht="4.5" customHeight="1">
      <c r="A79" s="12"/>
      <c r="B79" s="2"/>
      <c r="C79" s="2"/>
      <c r="D79" s="2"/>
      <c r="E79" s="175"/>
      <c r="F79" s="175"/>
      <c r="G79" s="175"/>
      <c r="H79" s="175"/>
      <c r="I79" s="175"/>
      <c r="J79" s="175"/>
      <c r="K79" s="175"/>
      <c r="L79" s="175"/>
      <c r="M79" s="175"/>
      <c r="N79" s="175"/>
      <c r="O79" s="2"/>
      <c r="P79" s="4"/>
      <c r="Q79" s="4"/>
      <c r="R79" s="18"/>
      <c r="S79" s="2"/>
      <c r="T79" s="2"/>
      <c r="U79" s="2"/>
      <c r="V79" s="2"/>
      <c r="W79" s="2"/>
      <c r="X79" s="2"/>
      <c r="Y79" s="2"/>
      <c r="Z79" s="2"/>
      <c r="AA79" s="2"/>
      <c r="AB79" s="2"/>
    </row>
    <row r="80" spans="1:28" ht="13.5" customHeight="1">
      <c r="A80" s="12"/>
      <c r="B80" s="2"/>
      <c r="C80" s="2" t="s">
        <v>290</v>
      </c>
      <c r="D80" s="2"/>
      <c r="E80" s="175"/>
      <c r="F80" s="175"/>
      <c r="G80" s="175"/>
      <c r="H80" s="175"/>
      <c r="I80" s="175"/>
      <c r="J80" s="175"/>
      <c r="K80" s="175"/>
      <c r="L80" s="175"/>
      <c r="M80" s="175"/>
      <c r="N80" s="176" t="s">
        <v>291</v>
      </c>
      <c r="O80" s="2"/>
      <c r="P80" s="177" t="str">
        <f>IF(P78="Replace",V78*500,IF(P78="Adjust",V78*200,IF(P78="Integrate",V78*400,"-")))</f>
        <v>-</v>
      </c>
      <c r="Q80" s="4"/>
      <c r="R80" s="18"/>
      <c r="S80" s="2"/>
      <c r="T80" s="2" t="s">
        <v>292</v>
      </c>
      <c r="U80" s="2"/>
      <c r="V80" s="2"/>
      <c r="W80" s="2"/>
      <c r="X80" s="2"/>
      <c r="Y80" s="2"/>
      <c r="Z80" s="2"/>
      <c r="AA80" s="2"/>
      <c r="AB80" s="2"/>
    </row>
    <row r="81" spans="1:28" ht="4.5" customHeight="1">
      <c r="A81" s="23"/>
      <c r="B81" s="16"/>
      <c r="C81" s="16"/>
      <c r="D81" s="16"/>
      <c r="E81" s="16"/>
      <c r="F81" s="16"/>
      <c r="G81" s="16"/>
      <c r="H81" s="16"/>
      <c r="I81" s="16"/>
      <c r="J81" s="16"/>
      <c r="K81" s="16"/>
      <c r="L81" s="16"/>
      <c r="M81" s="16"/>
      <c r="N81" s="16"/>
      <c r="O81" s="16"/>
      <c r="P81" s="24"/>
      <c r="Q81" s="24"/>
      <c r="R81" s="25"/>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85</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199" t="str">
        <f>IDE!B97</f>
        <v xml:space="preserve"> </v>
      </c>
      <c r="D86" s="189"/>
      <c r="E86" s="189"/>
      <c r="F86" s="189"/>
      <c r="G86" s="189"/>
      <c r="H86" s="189"/>
      <c r="I86" s="189"/>
      <c r="J86" s="189"/>
      <c r="K86" s="189"/>
      <c r="L86" s="189"/>
      <c r="M86" s="189"/>
      <c r="N86" s="189"/>
      <c r="O86" s="189"/>
      <c r="P86" s="189"/>
      <c r="Q86" s="4"/>
      <c r="R86" s="18"/>
      <c r="S86" s="2"/>
      <c r="T86" s="2"/>
      <c r="U86" s="2"/>
      <c r="V86" s="2"/>
      <c r="W86" s="2"/>
      <c r="X86" s="2"/>
      <c r="Y86" s="2"/>
      <c r="Z86" s="2"/>
      <c r="AA86" s="2"/>
      <c r="AB86" s="2"/>
    </row>
    <row r="87" spans="1:28" ht="12.75" customHeight="1">
      <c r="A87" s="12"/>
      <c r="B87" s="2"/>
      <c r="C87" s="189"/>
      <c r="D87" s="189"/>
      <c r="E87" s="189"/>
      <c r="F87" s="189"/>
      <c r="G87" s="189"/>
      <c r="H87" s="189"/>
      <c r="I87" s="189"/>
      <c r="J87" s="189"/>
      <c r="K87" s="189"/>
      <c r="L87" s="189"/>
      <c r="M87" s="189"/>
      <c r="N87" s="189"/>
      <c r="O87" s="189"/>
      <c r="P87" s="189"/>
      <c r="Q87" s="4"/>
      <c r="R87" s="18"/>
      <c r="S87" s="2"/>
      <c r="T87" s="2"/>
      <c r="U87" s="2"/>
      <c r="V87" s="2"/>
      <c r="W87" s="2"/>
      <c r="X87" s="2"/>
      <c r="Y87" s="2"/>
      <c r="Z87" s="2"/>
      <c r="AA87" s="2"/>
      <c r="AB87" s="2"/>
    </row>
    <row r="88" spans="1:28" ht="12.75" customHeight="1">
      <c r="A88" s="12"/>
      <c r="B88" s="2"/>
      <c r="C88" s="189"/>
      <c r="D88" s="189"/>
      <c r="E88" s="189"/>
      <c r="F88" s="189"/>
      <c r="G88" s="189"/>
      <c r="H88" s="189"/>
      <c r="I88" s="189"/>
      <c r="J88" s="189"/>
      <c r="K88" s="189"/>
      <c r="L88" s="189"/>
      <c r="M88" s="189"/>
      <c r="N88" s="189"/>
      <c r="O88" s="189"/>
      <c r="P88" s="189"/>
      <c r="Q88" s="4"/>
      <c r="R88" s="18"/>
      <c r="S88" s="2"/>
      <c r="T88" s="2"/>
      <c r="U88" s="2"/>
      <c r="V88" s="2"/>
      <c r="W88" s="2"/>
      <c r="X88" s="2"/>
      <c r="Y88" s="2"/>
      <c r="Z88" s="2"/>
      <c r="AA88" s="2"/>
      <c r="AB88" s="2"/>
    </row>
    <row r="89" spans="1:28" ht="4.5" customHeight="1">
      <c r="A89" s="23"/>
      <c r="B89" s="16"/>
      <c r="C89" s="16"/>
      <c r="D89" s="16"/>
      <c r="E89" s="16"/>
      <c r="F89" s="16"/>
      <c r="G89" s="16"/>
      <c r="H89" s="16"/>
      <c r="I89" s="16"/>
      <c r="J89" s="16"/>
      <c r="K89" s="16"/>
      <c r="L89" s="16"/>
      <c r="M89" s="16"/>
      <c r="N89" s="16"/>
      <c r="O89" s="16"/>
      <c r="P89" s="16"/>
      <c r="Q89" s="24"/>
      <c r="R89" s="25"/>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293</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41"/>
      <c r="D94" s="189"/>
      <c r="E94" s="189"/>
      <c r="F94" s="189"/>
      <c r="G94" s="189"/>
      <c r="H94" s="189"/>
      <c r="I94" s="189"/>
      <c r="J94" s="189"/>
      <c r="K94" s="189"/>
      <c r="L94" s="189"/>
      <c r="M94" s="189"/>
      <c r="N94" s="189"/>
      <c r="O94" s="189"/>
      <c r="P94" s="189"/>
      <c r="Q94" s="4"/>
      <c r="R94" s="18"/>
      <c r="S94" s="2"/>
      <c r="T94" s="2"/>
      <c r="U94" s="2"/>
      <c r="V94" s="2"/>
      <c r="W94" s="2"/>
      <c r="X94" s="2"/>
      <c r="Y94" s="2"/>
      <c r="Z94" s="2"/>
      <c r="AA94" s="2"/>
      <c r="AB94" s="2"/>
    </row>
    <row r="95" spans="1:28" ht="12.75" customHeight="1">
      <c r="A95" s="12"/>
      <c r="B95" s="2"/>
      <c r="C95" s="189"/>
      <c r="D95" s="189"/>
      <c r="E95" s="189"/>
      <c r="F95" s="189"/>
      <c r="G95" s="189"/>
      <c r="H95" s="189"/>
      <c r="I95" s="189"/>
      <c r="J95" s="189"/>
      <c r="K95" s="189"/>
      <c r="L95" s="189"/>
      <c r="M95" s="189"/>
      <c r="N95" s="189"/>
      <c r="O95" s="189"/>
      <c r="P95" s="189"/>
      <c r="Q95" s="4"/>
      <c r="R95" s="18"/>
      <c r="S95" s="2"/>
      <c r="T95" s="2"/>
      <c r="U95" s="2"/>
      <c r="V95" s="2"/>
      <c r="W95" s="2"/>
      <c r="X95" s="2"/>
      <c r="Y95" s="2"/>
      <c r="Z95" s="2"/>
      <c r="AA95" s="2"/>
      <c r="AB95" s="2"/>
    </row>
    <row r="96" spans="1:28" ht="12.75" customHeight="1">
      <c r="A96" s="12"/>
      <c r="B96" s="2"/>
      <c r="C96" s="189"/>
      <c r="D96" s="189"/>
      <c r="E96" s="189"/>
      <c r="F96" s="189"/>
      <c r="G96" s="189"/>
      <c r="H96" s="189"/>
      <c r="I96" s="189"/>
      <c r="J96" s="189"/>
      <c r="K96" s="189"/>
      <c r="L96" s="189"/>
      <c r="M96" s="189"/>
      <c r="N96" s="189"/>
      <c r="O96" s="189"/>
      <c r="P96" s="189"/>
      <c r="Q96" s="4"/>
      <c r="R96" s="18"/>
      <c r="S96" s="2"/>
      <c r="T96" s="2"/>
      <c r="U96" s="2"/>
      <c r="V96" s="2"/>
      <c r="W96" s="2"/>
      <c r="X96" s="2"/>
      <c r="Y96" s="2"/>
      <c r="Z96" s="2"/>
      <c r="AA96" s="2"/>
      <c r="AB96" s="2"/>
    </row>
    <row r="97" spans="1:28" ht="4.5" customHeight="1">
      <c r="A97" s="23"/>
      <c r="B97" s="16"/>
      <c r="C97" s="16"/>
      <c r="D97" s="16"/>
      <c r="E97" s="16"/>
      <c r="F97" s="16"/>
      <c r="G97" s="16"/>
      <c r="H97" s="16"/>
      <c r="I97" s="16"/>
      <c r="J97" s="16"/>
      <c r="K97" s="16"/>
      <c r="L97" s="16"/>
      <c r="M97" s="16"/>
      <c r="N97" s="16"/>
      <c r="O97" s="16"/>
      <c r="P97" s="16"/>
      <c r="Q97" s="24"/>
      <c r="R97" s="25"/>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X60:X61"/>
    <mergeCell ref="Z60:Z61"/>
    <mergeCell ref="N63:P63"/>
    <mergeCell ref="N67:P67"/>
    <mergeCell ref="N69:P69"/>
    <mergeCell ref="N71:P71"/>
    <mergeCell ref="C86:P88"/>
    <mergeCell ref="C94:P96"/>
    <mergeCell ref="E19:P19"/>
    <mergeCell ref="E21:P21"/>
    <mergeCell ref="E35:N35"/>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0"/>
  <sheetViews>
    <sheetView workbookViewId="0">
      <selection activeCell="K4" sqref="K4"/>
    </sheetView>
  </sheetViews>
  <sheetFormatPr defaultColWidth="14.42578125" defaultRowHeight="15" customHeight="1"/>
  <cols>
    <col min="1" max="36" width="11.42578125" customWidth="1"/>
  </cols>
  <sheetData>
    <row r="1" spans="1:36" ht="12.75" customHeight="1">
      <c r="A1" s="178" t="s">
        <v>294</v>
      </c>
      <c r="B1" s="178" t="s">
        <v>295</v>
      </c>
      <c r="C1" s="179" t="s">
        <v>296</v>
      </c>
      <c r="D1" s="179" t="s">
        <v>297</v>
      </c>
      <c r="E1" s="179" t="s">
        <v>298</v>
      </c>
      <c r="F1" s="179" t="s">
        <v>299</v>
      </c>
      <c r="G1" s="179" t="s">
        <v>300</v>
      </c>
      <c r="H1" s="180" t="s">
        <v>301</v>
      </c>
      <c r="I1" s="179" t="s">
        <v>302</v>
      </c>
      <c r="J1" s="179" t="s">
        <v>303</v>
      </c>
      <c r="K1" s="179" t="s">
        <v>304</v>
      </c>
      <c r="L1" s="179" t="s">
        <v>305</v>
      </c>
      <c r="M1" s="179" t="s">
        <v>306</v>
      </c>
      <c r="N1" s="179" t="s">
        <v>307</v>
      </c>
      <c r="O1" s="179" t="s">
        <v>308</v>
      </c>
      <c r="P1" s="179" t="s">
        <v>309</v>
      </c>
      <c r="Q1" s="179" t="s">
        <v>310</v>
      </c>
      <c r="R1" s="179" t="s">
        <v>311</v>
      </c>
      <c r="S1" s="179" t="s">
        <v>312</v>
      </c>
      <c r="T1" s="181" t="s">
        <v>313</v>
      </c>
      <c r="U1" s="181" t="s">
        <v>92</v>
      </c>
      <c r="V1" s="179" t="s">
        <v>97</v>
      </c>
      <c r="W1" s="179" t="s">
        <v>314</v>
      </c>
      <c r="X1" s="182" t="s">
        <v>315</v>
      </c>
      <c r="Y1" s="179" t="s">
        <v>316</v>
      </c>
      <c r="Z1" s="183" t="s">
        <v>317</v>
      </c>
      <c r="AA1" s="183" t="s">
        <v>318</v>
      </c>
      <c r="AB1" s="183" t="s">
        <v>319</v>
      </c>
      <c r="AC1" s="183" t="s">
        <v>320</v>
      </c>
      <c r="AD1" s="183" t="s">
        <v>321</v>
      </c>
      <c r="AE1" s="183" t="s">
        <v>322</v>
      </c>
      <c r="AF1" s="183" t="s">
        <v>323</v>
      </c>
      <c r="AG1" s="183" t="s">
        <v>324</v>
      </c>
      <c r="AH1" s="183" t="s">
        <v>325</v>
      </c>
      <c r="AI1" s="179" t="s">
        <v>326</v>
      </c>
      <c r="AJ1" s="179" t="s">
        <v>327</v>
      </c>
    </row>
    <row r="2" spans="1:36" ht="12.75" customHeight="1"/>
    <row r="3" spans="1:36" ht="12.75" customHeight="1">
      <c r="A3" s="4" t="str">
        <f>Summary!P7</f>
        <v>HAL_A_002</v>
      </c>
      <c r="B3" s="4" t="str">
        <f>Summary!P9</f>
        <v>Local</v>
      </c>
      <c r="C3" s="4">
        <f>IF(Summary!P23="0",Summary!P23,Summary!P25)</f>
        <v>0</v>
      </c>
      <c r="D3" s="184">
        <f>Summary!P33</f>
        <v>1948</v>
      </c>
      <c r="E3" s="184" t="str">
        <f>IDE!$L$49</f>
        <v>British</v>
      </c>
      <c r="F3" s="4" t="str">
        <f>Summary!P35</f>
        <v>Vernac.</v>
      </c>
      <c r="G3" s="4">
        <f>Summary!E37</f>
        <v>0</v>
      </c>
      <c r="H3" s="4" t="str">
        <f>Summary!P37</f>
        <v>Private</v>
      </c>
      <c r="I3" s="4">
        <f>Summary!E39</f>
        <v>1</v>
      </c>
      <c r="J3" s="4">
        <f>IDE!F66</f>
        <v>0</v>
      </c>
      <c r="K3" s="4">
        <f>I3+J3</f>
        <v>1</v>
      </c>
      <c r="L3" s="4" t="str">
        <f>IDE!H37</f>
        <v xml:space="preserve">Residential </v>
      </c>
      <c r="M3" s="4" t="str">
        <f>Summary!P41</f>
        <v>No use</v>
      </c>
      <c r="N3" s="4">
        <f>Summary!P43</f>
        <v>0</v>
      </c>
      <c r="O3" s="4">
        <f>Summary!P45</f>
        <v>0</v>
      </c>
      <c r="P3" s="4">
        <f>Summary!P47</f>
        <v>0</v>
      </c>
      <c r="Q3" s="4" t="str">
        <f>Summary!E55</f>
        <v>cultural</v>
      </c>
      <c r="R3" s="4" t="str">
        <f>Summary!E57</f>
        <v>-</v>
      </c>
      <c r="S3" s="4" t="str">
        <f>Summary!E59</f>
        <v>-</v>
      </c>
      <c r="T3" s="185">
        <f>Summary!N67</f>
        <v>9.5</v>
      </c>
      <c r="U3" s="186" t="str">
        <f>Summary!N69</f>
        <v>No Intervention</v>
      </c>
      <c r="V3" s="186" t="str">
        <f>Summary!N71</f>
        <v>medium vulnerability</v>
      </c>
      <c r="W3" s="4" t="str">
        <f>Summary!P78</f>
        <v>No Intervention</v>
      </c>
      <c r="X3" s="187" t="str">
        <f>Summary!P80</f>
        <v>-</v>
      </c>
      <c r="Y3" s="4"/>
      <c r="Z3" s="4">
        <f>IF(IDE!N75="IDE",1,0)</f>
        <v>1</v>
      </c>
      <c r="AA3" s="4">
        <f>IF(IDE!N77="ART",2,0)</f>
        <v>0</v>
      </c>
      <c r="AB3" s="4">
        <f>IF(IDE!N79="TEC",2,0)</f>
        <v>0</v>
      </c>
      <c r="AC3" s="4">
        <f>IF(IDE!N81="RAR",3,0)</f>
        <v>0</v>
      </c>
      <c r="AD3" s="4">
        <f>IF(IDE!N83="COM",1,0)</f>
        <v>0</v>
      </c>
      <c r="AE3" s="4">
        <f>IF(IDE!N85="EDU",1,0)</f>
        <v>0</v>
      </c>
      <c r="AF3" s="4">
        <f>IF(IDE!N87="POL",2,0)</f>
        <v>0</v>
      </c>
      <c r="AG3" s="4">
        <f>IF(IDE!N89="FUN",1,0)</f>
        <v>0</v>
      </c>
      <c r="AH3" s="4">
        <f>IF(IDE!N91="ECO",1,0)</f>
        <v>0</v>
      </c>
      <c r="AI3" s="4">
        <f>SUM(Z3:AH3)</f>
        <v>1</v>
      </c>
      <c r="AJ3" s="4" t="str">
        <f>IF(AI3=0,"no value",IF(AI3=1,"Low value",IF(AC3=3,"very high value",IF(AI3&lt;=3,"Medium value",IF(AI3&gt;=4,"High value")))))</f>
        <v>Low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IDE</vt:lpstr>
      <vt:lpstr>Construction Stability</vt:lpstr>
      <vt:lpstr>Consistency_old building</vt:lpstr>
      <vt:lpstr>Consistency_new buildings</vt:lpstr>
      <vt:lpstr>Damage </vt:lpstr>
      <vt:lpstr>Vulnerability</vt:lpstr>
      <vt:lpstr>Summary</vt:lpstr>
      <vt:lpstr>exp_GIS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Fayrouz</cp:lastModifiedBy>
  <dcterms:created xsi:type="dcterms:W3CDTF">2019-03-13T10:33:06Z</dcterms:created>
  <dcterms:modified xsi:type="dcterms:W3CDTF">2021-03-22T13:11:12Z</dcterms:modified>
</cp:coreProperties>
</file>