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eliminary" sheetId="1" r:id="rId4"/>
    <sheet state="visible" name="Consistency_old building" sheetId="2" r:id="rId5"/>
    <sheet state="visible" name="Consistency_new buildings" sheetId="3" r:id="rId6"/>
    <sheet state="visible" name="Damage " sheetId="4" r:id="rId7"/>
    <sheet state="visible" name="Vulnerability" sheetId="5" r:id="rId8"/>
    <sheet state="visible" name="Construction Stability" sheetId="6" r:id="rId9"/>
    <sheet state="visible" name="Summary" sheetId="7" r:id="rId10"/>
    <sheet state="visible" name="exp_GIS" sheetId="8" r:id="rId11"/>
  </sheets>
  <definedNames/>
  <calcPr/>
</workbook>
</file>

<file path=xl/sharedStrings.xml><?xml version="1.0" encoding="utf-8"?>
<sst xmlns="http://schemas.openxmlformats.org/spreadsheetml/2006/main" count="472" uniqueCount="304">
  <si>
    <t xml:space="preserve">Building SURVEY CARD </t>
  </si>
  <si>
    <t xml:space="preserve">Only Orage Cells are to be </t>
  </si>
  <si>
    <t>General Information</t>
  </si>
  <si>
    <t>Code</t>
  </si>
  <si>
    <t>Building Code</t>
  </si>
  <si>
    <t>RA-C-075</t>
  </si>
  <si>
    <t>Class of  Importance</t>
  </si>
  <si>
    <t>Local</t>
  </si>
  <si>
    <t>National</t>
  </si>
  <si>
    <t>Filled in by</t>
  </si>
  <si>
    <t>Rahaf Nidal Asmar</t>
  </si>
  <si>
    <r>
      <rPr>
        <rFont val="Arial"/>
        <color theme="1"/>
        <sz val="10.0"/>
      </rPr>
      <t>Date (dd mm yyyy)</t>
    </r>
  </si>
  <si>
    <t>28.02.2021</t>
  </si>
  <si>
    <t>Location</t>
  </si>
  <si>
    <t>Code &amp; Value</t>
  </si>
  <si>
    <t>Municipality</t>
  </si>
  <si>
    <t>Ramallah Council</t>
  </si>
  <si>
    <t xml:space="preserve">Town/Village    </t>
  </si>
  <si>
    <t>Ramallah Historic Center</t>
  </si>
  <si>
    <t>Parcel Number</t>
  </si>
  <si>
    <r>
      <rPr>
        <rFont val="Arial"/>
        <color theme="1"/>
        <sz val="10.0"/>
      </rPr>
      <t>Address</t>
    </r>
    <r>
      <rPr>
        <rFont val="Arial"/>
        <color theme="1"/>
        <sz val="10.0"/>
      </rPr>
      <t xml:space="preserve"> </t>
    </r>
  </si>
  <si>
    <t>Ramallah,Ramallah Historic Center,Bahiyya Farah Khalil Street 8</t>
  </si>
  <si>
    <t>Building Main Features</t>
  </si>
  <si>
    <t>Building Construction Type</t>
  </si>
  <si>
    <t>New</t>
  </si>
  <si>
    <t>Vernac.</t>
  </si>
  <si>
    <t>Composite</t>
  </si>
  <si>
    <t>Compound</t>
  </si>
  <si>
    <t>Liwan</t>
  </si>
  <si>
    <t>Special</t>
  </si>
  <si>
    <t># People living in</t>
  </si>
  <si>
    <t>Property type</t>
  </si>
  <si>
    <t>Private</t>
  </si>
  <si>
    <t>Public</t>
  </si>
  <si>
    <t>Waqf</t>
  </si>
  <si>
    <t>Uncertain</t>
  </si>
  <si>
    <t>Present Use (function)</t>
  </si>
  <si>
    <t>original use</t>
  </si>
  <si>
    <t xml:space="preserve">Residential </t>
  </si>
  <si>
    <t>ground floor</t>
  </si>
  <si>
    <t>Residence</t>
  </si>
  <si>
    <t xml:space="preserve">Productive </t>
  </si>
  <si>
    <t>Social</t>
  </si>
  <si>
    <t>Other</t>
  </si>
  <si>
    <t>No use</t>
  </si>
  <si>
    <t xml:space="preserve">1st floor     </t>
  </si>
  <si>
    <t>2nd floor</t>
  </si>
  <si>
    <t>3rd floor</t>
  </si>
  <si>
    <t>Treatment Chronology</t>
  </si>
  <si>
    <t>Year</t>
  </si>
  <si>
    <r>
      <rPr>
        <rFont val="Arial"/>
        <color theme="1"/>
        <sz val="10.0"/>
      </rPr>
      <t>Construction period</t>
    </r>
  </si>
  <si>
    <t>After Israeli Occupation</t>
  </si>
  <si>
    <t>1.</t>
  </si>
  <si>
    <r>
      <rPr>
        <rFont val="Arial"/>
        <color theme="1"/>
        <sz val="10.0"/>
      </rPr>
      <t>Recon./Restor.</t>
    </r>
  </si>
  <si>
    <t>2.</t>
  </si>
  <si>
    <r>
      <rPr>
        <rFont val="Arial"/>
        <color theme="1"/>
        <sz val="10.0"/>
      </rPr>
      <t>Recon./Restor.</t>
    </r>
  </si>
  <si>
    <t>3.</t>
  </si>
  <si>
    <r>
      <rPr>
        <rFont val="Arial"/>
        <color theme="1"/>
        <sz val="10.0"/>
      </rPr>
      <t>Recon./Restor.</t>
    </r>
  </si>
  <si>
    <t xml:space="preserve"> </t>
  </si>
  <si>
    <t>Physical Features</t>
  </si>
  <si>
    <t>Values/description</t>
  </si>
  <si>
    <t>Values</t>
  </si>
  <si>
    <t>Parcel area</t>
  </si>
  <si>
    <t>Additional buildings on the parcel</t>
  </si>
  <si>
    <t>NO</t>
  </si>
  <si>
    <t>Number of floors</t>
  </si>
  <si>
    <t>Average floors height</t>
  </si>
  <si>
    <t>number of added floors</t>
  </si>
  <si>
    <t>Average covered area</t>
  </si>
  <si>
    <r>
      <rPr>
        <rFont val="Arial"/>
        <color theme="1"/>
        <sz val="10.0"/>
      </rPr>
      <t>Area of resistant elements (Ax)</t>
    </r>
  </si>
  <si>
    <r>
      <rPr>
        <rFont val="Arial"/>
        <color theme="1"/>
        <sz val="10.0"/>
      </rPr>
      <t>Area of resistant el. (Ay)</t>
    </r>
  </si>
  <si>
    <t>Value Attributes</t>
  </si>
  <si>
    <t>Approach and Treatments suggested</t>
  </si>
  <si>
    <t>cultural</t>
  </si>
  <si>
    <t>Identity                      (IDE)</t>
  </si>
  <si>
    <t>Artistic                      (ART)</t>
  </si>
  <si>
    <t>Technical                  (TEC)</t>
  </si>
  <si>
    <t>Rarity                       (RAR)</t>
  </si>
  <si>
    <t>social</t>
  </si>
  <si>
    <t>Community              (COM)</t>
  </si>
  <si>
    <t>Educational              (EDU)</t>
  </si>
  <si>
    <t>Political                    (POL)</t>
  </si>
  <si>
    <t>econ.</t>
  </si>
  <si>
    <t>Functional                (FUN)</t>
  </si>
  <si>
    <t>Economic                 (ECO)</t>
  </si>
  <si>
    <t>Existing Documentation</t>
  </si>
  <si>
    <t>Area of resistant elements</t>
  </si>
  <si>
    <t>example:</t>
  </si>
  <si>
    <t>CONSISTENCY ANALYSIS</t>
  </si>
  <si>
    <t>OLD BUILDINGS</t>
  </si>
  <si>
    <t>code (1=not ok, 0=ok)</t>
  </si>
  <si>
    <t xml:space="preserve">note </t>
  </si>
  <si>
    <t>SUM</t>
  </si>
  <si>
    <t>Height</t>
  </si>
  <si>
    <t>Alignment</t>
  </si>
  <si>
    <t>Volume</t>
  </si>
  <si>
    <t>Façade Composition</t>
  </si>
  <si>
    <t>Roof Design</t>
  </si>
  <si>
    <t>Finishing Material</t>
  </si>
  <si>
    <t>Windows and Doors Frames</t>
  </si>
  <si>
    <t>Color</t>
  </si>
  <si>
    <t>Decorative Elements</t>
  </si>
  <si>
    <t>Not Structural Additions (extensions)</t>
  </si>
  <si>
    <t>Technological Additions (extensions)</t>
  </si>
  <si>
    <r>
      <rPr>
        <rFont val="Arial"/>
        <b/>
        <color theme="1"/>
        <sz val="10.0"/>
      </rPr>
      <t>RECOMMENDED PROJECT</t>
    </r>
    <r>
      <rPr>
        <rFont val="Arial"/>
        <b/>
        <color theme="1"/>
        <sz val="10.0"/>
      </rPr>
      <t xml:space="preserve"> relating to consistency with Prizren historic context</t>
    </r>
  </si>
  <si>
    <t xml:space="preserve"> SUGGESTED SOLUTIONS:</t>
  </si>
  <si>
    <t>No Intervention</t>
  </si>
  <si>
    <t>Adjust</t>
  </si>
  <si>
    <t>Integrate</t>
  </si>
  <si>
    <t>NEW BUILDINGS</t>
  </si>
  <si>
    <r>
      <rPr>
        <rFont val="Arial"/>
        <color theme="1"/>
        <sz val="10.0"/>
      </rPr>
      <t>Colo</t>
    </r>
    <r>
      <rPr>
        <rFont val="Arial"/>
        <color theme="1"/>
        <sz val="10.0"/>
      </rPr>
      <t>u</t>
    </r>
    <r>
      <rPr>
        <rFont val="Arial"/>
        <color theme="1"/>
        <sz val="10.0"/>
      </rPr>
      <t>r</t>
    </r>
  </si>
  <si>
    <r>
      <rPr>
        <rFont val="Arial"/>
        <color theme="1"/>
        <sz val="10.0"/>
      </rPr>
      <t>Not Structural Superfetation</t>
    </r>
  </si>
  <si>
    <r>
      <rPr>
        <rFont val="Arial"/>
        <color theme="1"/>
        <sz val="10.0"/>
      </rPr>
      <t>Technological Superfetation</t>
    </r>
  </si>
  <si>
    <r>
      <rPr>
        <rFont val="Arial"/>
        <b/>
        <color theme="1"/>
        <sz val="10.0"/>
      </rPr>
      <t>RECOMMENDED PROJECT relating to consistency with Prizren historic context</t>
    </r>
  </si>
  <si>
    <t>DAMAGE ANALYSIS</t>
  </si>
  <si>
    <t>code</t>
  </si>
  <si>
    <t>notes</t>
  </si>
  <si>
    <t>Load Bearing Walls (ext.)</t>
  </si>
  <si>
    <r>
      <rPr>
        <rFont val="Arial"/>
        <color theme="1"/>
        <sz val="10.0"/>
      </rPr>
      <t>Constr. Materials</t>
    </r>
  </si>
  <si>
    <t>stone</t>
  </si>
  <si>
    <t>wood</t>
  </si>
  <si>
    <t>mud</t>
  </si>
  <si>
    <t>brick</t>
  </si>
  <si>
    <t>pebble/lime</t>
  </si>
  <si>
    <t>other</t>
  </si>
  <si>
    <t>Type of Failure</t>
  </si>
  <si>
    <t>humidity</t>
  </si>
  <si>
    <t>structural</t>
  </si>
  <si>
    <t>crumbling</t>
  </si>
  <si>
    <t>biological</t>
  </si>
  <si>
    <t>Causes of Failure</t>
  </si>
  <si>
    <t>natural</t>
  </si>
  <si>
    <t>human</t>
  </si>
  <si>
    <t>% Failure</t>
  </si>
  <si>
    <t>Interior Walls</t>
  </si>
  <si>
    <r>
      <rPr>
        <rFont val="Arial"/>
        <color theme="1"/>
        <sz val="10.0"/>
      </rPr>
      <t>Constr. Materials</t>
    </r>
  </si>
  <si>
    <t>Ground Floor</t>
  </si>
  <si>
    <r>
      <rPr>
        <rFont val="Arial"/>
        <color theme="1"/>
        <sz val="10.0"/>
      </rPr>
      <t>Constr. Materials</t>
    </r>
  </si>
  <si>
    <t>concrete</t>
  </si>
  <si>
    <t>tile</t>
  </si>
  <si>
    <t>First Floor</t>
  </si>
  <si>
    <r>
      <rPr>
        <rFont val="Arial"/>
        <color theme="1"/>
        <sz val="10.0"/>
      </rPr>
      <t>Constr. Materials</t>
    </r>
  </si>
  <si>
    <t>Second Floor</t>
  </si>
  <si>
    <r>
      <rPr>
        <rFont val="Arial"/>
        <color theme="1"/>
        <sz val="10.0"/>
      </rPr>
      <t>Constr. Materials</t>
    </r>
  </si>
  <si>
    <t>Roof Structure &amp; Covering</t>
  </si>
  <si>
    <r>
      <rPr>
        <rFont val="Arial"/>
        <color theme="1"/>
        <sz val="10.0"/>
      </rPr>
      <t>Constr. Materials</t>
    </r>
  </si>
  <si>
    <t>yes/no</t>
  </si>
  <si>
    <t>IS THE BUILDING DESTROYED ?</t>
  </si>
  <si>
    <t>no</t>
  </si>
  <si>
    <t>CALCULATION of the coefficient 'C'</t>
  </si>
  <si>
    <t>C is the coefficient used to define the Vulnerability degree of the building</t>
  </si>
  <si>
    <t>A.</t>
  </si>
  <si>
    <r>
      <rPr>
        <rFont val="Arial"/>
        <b/>
        <color theme="1"/>
        <sz val="10.0"/>
      </rPr>
      <t>Assumptions for unsurveyed units</t>
    </r>
  </si>
  <si>
    <t>A.1</t>
  </si>
  <si>
    <t>Tangent resistances at the ground level</t>
  </si>
  <si>
    <r>
      <rPr>
        <rFont val="Symbol"/>
        <b/>
        <color theme="1"/>
        <sz val="10.0"/>
      </rPr>
      <t>t</t>
    </r>
    <r>
      <rPr>
        <rFont val="Arial"/>
        <b/>
        <color theme="1"/>
        <sz val="10.0"/>
      </rPr>
      <t>k</t>
    </r>
  </si>
  <si>
    <r>
      <rPr>
        <rFont val="Arial"/>
        <color theme="1"/>
        <sz val="10.0"/>
      </rPr>
      <t>t/sqm</t>
    </r>
  </si>
  <si>
    <t>pebble stone wall</t>
  </si>
  <si>
    <r>
      <rPr>
        <rFont val="Arial"/>
        <color theme="1"/>
        <sz val="10.0"/>
      </rPr>
      <t>t/sqm</t>
    </r>
  </si>
  <si>
    <t>squared stone wall or brick wall</t>
  </si>
  <si>
    <t>A.2</t>
  </si>
  <si>
    <t xml:space="preserve">Walls specific weight </t>
  </si>
  <si>
    <t>pm</t>
  </si>
  <si>
    <t>t/cm</t>
  </si>
  <si>
    <t>A.3</t>
  </si>
  <si>
    <t>Floors permanent load</t>
  </si>
  <si>
    <t>ps</t>
  </si>
  <si>
    <r>
      <rPr>
        <rFont val="Arial"/>
        <color theme="1"/>
        <sz val="10.0"/>
      </rPr>
      <t>t/sqm</t>
    </r>
  </si>
  <si>
    <t>wooden or steel floor</t>
  </si>
  <si>
    <r>
      <rPr>
        <rFont val="Arial"/>
        <color theme="1"/>
        <sz val="10.0"/>
      </rPr>
      <t>t/sqm</t>
    </r>
  </si>
  <si>
    <t>steel floor</t>
  </si>
  <si>
    <r>
      <rPr>
        <rFont val="Arial"/>
        <color theme="1"/>
        <sz val="10.0"/>
      </rPr>
      <t>t/sqm</t>
    </r>
  </si>
  <si>
    <t>reinforced concrete floor</t>
  </si>
  <si>
    <t>B.</t>
  </si>
  <si>
    <t>Conventional resistance</t>
  </si>
  <si>
    <t>B.1</t>
  </si>
  <si>
    <t>number of floors (including the test floor)</t>
  </si>
  <si>
    <t>N</t>
  </si>
  <si>
    <t>-</t>
  </si>
  <si>
    <t>B.2</t>
  </si>
  <si>
    <t>average covered area (over the test floor)</t>
  </si>
  <si>
    <t>At</t>
  </si>
  <si>
    <r>
      <rPr>
        <rFont val="Arial"/>
        <color theme="1"/>
        <sz val="10.0"/>
      </rPr>
      <t>sqm</t>
    </r>
  </si>
  <si>
    <t>B.3</t>
  </si>
  <si>
    <t>Area x</t>
  </si>
  <si>
    <t>Ax*</t>
  </si>
  <si>
    <r>
      <rPr>
        <rFont val="Arial"/>
        <color theme="1"/>
        <sz val="10.0"/>
      </rPr>
      <t>sqm</t>
    </r>
  </si>
  <si>
    <t>B.4</t>
  </si>
  <si>
    <t>Area y</t>
  </si>
  <si>
    <r>
      <rPr>
        <rFont val="Arial"/>
        <b/>
        <color theme="1"/>
        <sz val="10.0"/>
      </rPr>
      <t>Ay*</t>
    </r>
  </si>
  <si>
    <r>
      <rPr>
        <rFont val="Arial"/>
        <color theme="1"/>
        <sz val="10.0"/>
      </rPr>
      <t>sqm</t>
    </r>
  </si>
  <si>
    <t>B.5</t>
  </si>
  <si>
    <t>average floors height</t>
  </si>
  <si>
    <t>h</t>
  </si>
  <si>
    <r>
      <rPr>
        <rFont val="Arial"/>
        <color theme="1"/>
        <sz val="10.0"/>
      </rPr>
      <t>sqm</t>
    </r>
  </si>
  <si>
    <t>B.6</t>
  </si>
  <si>
    <t>walls specific weight</t>
  </si>
  <si>
    <r>
      <rPr>
        <rFont val="Arial"/>
        <color theme="1"/>
        <sz val="10.0"/>
      </rPr>
      <t>t/m</t>
    </r>
    <r>
      <rPr>
        <rFont val="Arial"/>
        <color theme="1"/>
        <sz val="10.0"/>
      </rPr>
      <t>3</t>
    </r>
  </si>
  <si>
    <t>B.7</t>
  </si>
  <si>
    <t>floor permanent load</t>
  </si>
  <si>
    <r>
      <rPr>
        <rFont val="Arial"/>
        <color theme="1"/>
        <sz val="10.0"/>
      </rPr>
      <t>t/sqm</t>
    </r>
  </si>
  <si>
    <t>insert the A.3 related value</t>
  </si>
  <si>
    <t>B.8</t>
  </si>
  <si>
    <t>tangent resistance</t>
  </si>
  <si>
    <r>
      <rPr>
        <rFont val="Symbol"/>
        <b/>
        <color theme="1"/>
        <sz val="10.0"/>
      </rPr>
      <t>t</t>
    </r>
    <r>
      <rPr>
        <rFont val="Arial"/>
        <b/>
        <color theme="1"/>
        <sz val="8.0"/>
      </rPr>
      <t>k</t>
    </r>
  </si>
  <si>
    <r>
      <rPr>
        <rFont val="Arial"/>
        <color theme="1"/>
        <sz val="10.0"/>
      </rPr>
      <t>t/sqm</t>
    </r>
  </si>
  <si>
    <t>insert the A.1 related value</t>
  </si>
  <si>
    <t>C.</t>
  </si>
  <si>
    <t>Results</t>
  </si>
  <si>
    <t>C.1</t>
  </si>
  <si>
    <r>
      <rPr>
        <rFont val="Arial"/>
        <i/>
        <color theme="1"/>
        <sz val="10.0"/>
      </rPr>
      <t>min value between Ax and Ay</t>
    </r>
  </si>
  <si>
    <t>A</t>
  </si>
  <si>
    <r>
      <rPr>
        <rFont val="Arial"/>
        <color theme="1"/>
        <sz val="10.0"/>
      </rPr>
      <t>sqm</t>
    </r>
  </si>
  <si>
    <t>C.2</t>
  </si>
  <si>
    <r>
      <rPr>
        <rFont val="Arial"/>
        <i/>
        <color theme="1"/>
        <sz val="10.0"/>
      </rPr>
      <t>max value between Ax and Ay</t>
    </r>
  </si>
  <si>
    <t>B</t>
  </si>
  <si>
    <r>
      <rPr>
        <rFont val="Arial"/>
        <color theme="1"/>
        <sz val="10.0"/>
      </rPr>
      <t>sqm</t>
    </r>
  </si>
  <si>
    <t>C.4</t>
  </si>
  <si>
    <t>A/B</t>
  </si>
  <si>
    <t>g</t>
  </si>
  <si>
    <t>C.5</t>
  </si>
  <si>
    <t>A/At</t>
  </si>
  <si>
    <r>
      <rPr>
        <rFont val="Arial"/>
        <b/>
        <color theme="1"/>
        <sz val="12.0"/>
      </rPr>
      <t>a</t>
    </r>
    <r>
      <rPr>
        <rFont val="Arial"/>
        <b/>
        <color theme="1"/>
        <sz val="8.0"/>
      </rPr>
      <t>0</t>
    </r>
  </si>
  <si>
    <t>C.6</t>
  </si>
  <si>
    <t>load at the considered height</t>
  </si>
  <si>
    <t>q</t>
  </si>
  <si>
    <r>
      <rPr>
        <rFont val="Arial"/>
        <color theme="1"/>
        <sz val="10.0"/>
      </rPr>
      <t>t/sqm</t>
    </r>
  </si>
  <si>
    <r>
      <rPr>
        <rFont val="Arial"/>
        <i/>
        <color theme="1"/>
        <sz val="9.0"/>
      </rPr>
      <t xml:space="preserve">  q=ps+(Ax+Ay)*h*pm/At</t>
    </r>
  </si>
  <si>
    <r>
      <rPr>
        <rFont val="Arial"/>
        <b/>
        <i/>
        <color theme="1"/>
        <sz val="10.0"/>
      </rPr>
      <t>C=a</t>
    </r>
    <r>
      <rPr>
        <rFont val="Arial"/>
        <b/>
        <i/>
        <color theme="1"/>
        <sz val="8.0"/>
      </rPr>
      <t>0</t>
    </r>
    <r>
      <rPr>
        <rFont val="Arial"/>
        <b/>
        <i/>
        <color theme="1"/>
        <sz val="10.0"/>
      </rPr>
      <t xml:space="preserve">* </t>
    </r>
    <r>
      <rPr>
        <rFont val="Symbol"/>
        <b/>
        <i/>
        <color theme="1"/>
        <sz val="10.0"/>
      </rPr>
      <t>t</t>
    </r>
    <r>
      <rPr>
        <rFont val="Arial"/>
        <b/>
        <i/>
        <color theme="1"/>
        <sz val="8.0"/>
      </rPr>
      <t>k</t>
    </r>
    <r>
      <rPr>
        <rFont val="Arial"/>
        <b/>
        <i/>
        <color theme="1"/>
        <sz val="10.0"/>
      </rPr>
      <t>* (1+(q*N/1,5a0*</t>
    </r>
    <r>
      <rPr>
        <rFont val="Symbol"/>
        <b/>
        <i/>
        <color theme="1"/>
        <sz val="10.0"/>
      </rPr>
      <t>t</t>
    </r>
    <r>
      <rPr>
        <rFont val="Arial"/>
        <b/>
        <i/>
        <color theme="1"/>
        <sz val="8.0"/>
      </rPr>
      <t>k</t>
    </r>
    <r>
      <rPr>
        <rFont val="Arial"/>
        <b/>
        <i/>
        <color theme="1"/>
        <sz val="10.0"/>
      </rPr>
      <t>*(1+</t>
    </r>
    <r>
      <rPr>
        <rFont val="Symbol"/>
        <b/>
        <i/>
        <color theme="1"/>
        <sz val="10.0"/>
      </rPr>
      <t>g</t>
    </r>
    <r>
      <rPr>
        <rFont val="Arial"/>
        <b/>
        <i/>
        <color theme="1"/>
        <sz val="10.0"/>
      </rPr>
      <t>)))</t>
    </r>
    <r>
      <rPr>
        <rFont val="Arial"/>
        <b/>
        <i/>
        <color theme="1"/>
        <sz val="10.0"/>
      </rPr>
      <t>1/2</t>
    </r>
    <r>
      <rPr>
        <rFont val="Arial"/>
        <b/>
        <i/>
        <color theme="1"/>
        <sz val="10.0"/>
      </rPr>
      <t>/qN</t>
    </r>
  </si>
  <si>
    <t>C =</t>
  </si>
  <si>
    <t>*</t>
  </si>
  <si>
    <r>
      <rPr>
        <rFont val="Arial"/>
        <color theme="1"/>
        <sz val="10.0"/>
      </rPr>
      <t>Ax and Ay = total area of the resistant elements towards two perpendicular directions.  At the intersection of two walls the length of the resistant elements is measured in between the inter-axis of the intersecting walls.</t>
    </r>
  </si>
  <si>
    <t>BUILDING CONSTRUCTION STABILITY</t>
  </si>
  <si>
    <t>Damage</t>
  </si>
  <si>
    <t>roof (% failure)</t>
  </si>
  <si>
    <t>If the % of roof failure is higher than 65%, there is a high damage; if it's a value between 35% and 65%, there is a medium damage; if it's less than 35%, there is a low damage.</t>
  </si>
  <si>
    <t>structural damage (%)</t>
  </si>
  <si>
    <t>If the % of structural damage is higher than 65%, there is a high damage; if it's a value between 35% and 65%, there is a medium damage; if it's less than 35%, there is a low damage.</t>
  </si>
  <si>
    <t>Vulnerability</t>
  </si>
  <si>
    <t>construction year</t>
  </si>
  <si>
    <r>
      <rPr>
        <rFont val="Arial"/>
        <i/>
        <color theme="1"/>
        <sz val="9.0"/>
      </rPr>
      <t>There is h.v. if the construction is older than 60 years, the % of floors failure is higher than 70% and the coeff. C is less than 0,4. Are these conditions verified?</t>
    </r>
  </si>
  <si>
    <t xml:space="preserve">floors (% failure) </t>
  </si>
  <si>
    <r>
      <rPr>
        <rFont val="Arial"/>
        <i/>
        <color theme="1"/>
        <sz val="9.0"/>
      </rPr>
      <t>There is h.v. if the percentage of floors failure is higher than 50% and the coeff. C is less than 0,14. Are these conditions verified?</t>
    </r>
  </si>
  <si>
    <r>
      <rPr>
        <rFont val="Arial"/>
        <i/>
        <color theme="1"/>
        <sz val="9.0"/>
      </rPr>
      <t>There is h.v. if the construction is older than 60 years and the percentage of roof failure is higher than 70%. Are these conditions verified?</t>
    </r>
  </si>
  <si>
    <r>
      <rPr>
        <rFont val="Arial"/>
        <color theme="1"/>
        <sz val="9.0"/>
      </rPr>
      <t xml:space="preserve">rehabilitation </t>
    </r>
    <r>
      <rPr>
        <rFont val="Arial"/>
        <color theme="1"/>
        <sz val="8.0"/>
      </rPr>
      <t>in the last 25 years</t>
    </r>
  </si>
  <si>
    <r>
      <rPr>
        <rFont val="Arial"/>
        <i/>
        <color theme="1"/>
        <sz val="9.0"/>
      </rPr>
      <t>There is l.v. if the coeff. C is higher than 0,14 and the building has been rehabilitated in the last 25 years. Are these conditions verified?</t>
    </r>
  </si>
  <si>
    <r>
      <rPr>
        <rFont val="Arial"/>
        <color theme="1"/>
        <sz val="10.0"/>
      </rPr>
      <t xml:space="preserve">tile-lintel roof area </t>
    </r>
    <r>
      <rPr>
        <rFont val="Arial"/>
        <color theme="1"/>
        <sz val="8.0"/>
      </rPr>
      <t>(%)</t>
    </r>
  </si>
  <si>
    <r>
      <rPr>
        <rFont val="Arial"/>
        <i/>
        <color theme="1"/>
        <sz val="9.0"/>
      </rPr>
      <t>There is l.v. if the coeff. C is higher than 0,14 and the percentage of tile-lintel roof area in higher than 90%. Are these conditions verified?</t>
    </r>
  </si>
  <si>
    <t>Coefficient C</t>
  </si>
  <si>
    <r>
      <rPr>
        <rFont val="Arial"/>
        <i/>
        <color theme="1"/>
        <sz val="9.0"/>
      </rPr>
      <t>There is l.v. if the coeff. C is higher than 0,14 and the roof is in good conditions (% of roof failure less than 20%). Are these conditions verified?</t>
    </r>
  </si>
  <si>
    <t>high vulnerability</t>
  </si>
  <si>
    <t>heavy seismic hazard adjustment on the load bearing walls and floors replacement; replacement of all technological networks</t>
  </si>
  <si>
    <t>high damage</t>
  </si>
  <si>
    <t>heavy seismic hazard adjustment on the load bearing walls and floors replacement;  replacement of the technological network</t>
  </si>
  <si>
    <t>medium damage</t>
  </si>
  <si>
    <t>heavy seismic hazard adjustment on the load bearing walls and floors replacement; check and replacement, if necessary, of the technological network</t>
  </si>
  <si>
    <t>low damage</t>
  </si>
  <si>
    <t>medium vulnerability</t>
  </si>
  <si>
    <t>This case should to be treated as a compromise solution in between the suggested solutions for high and low vulnerability. The costs related to these kind of treatments are in between those ones suggested for other solutions.</t>
  </si>
  <si>
    <t>low vulnerability</t>
  </si>
  <si>
    <t>replacement of the technological network, soft seismic hazard adjustment on the load bearing walls and floor replacement</t>
  </si>
  <si>
    <r>
      <rPr>
        <rFont val="Arial"/>
        <color theme="1"/>
        <sz val="10.0"/>
      </rPr>
      <t>strengthening the load bearing walls in bad conditions, connections within the floors and between the floors and the walls; check and replacement, if necessary, of the tech</t>
    </r>
    <r>
      <rPr>
        <rFont val="Arial"/>
        <color theme="1"/>
        <sz val="10.0"/>
      </rPr>
      <t>nological</t>
    </r>
    <r>
      <rPr>
        <rFont val="Arial"/>
        <color theme="1"/>
        <sz val="10.0"/>
      </rPr>
      <t xml:space="preserve"> network</t>
    </r>
  </si>
  <si>
    <t>SUGGESTED SOLUTION</t>
  </si>
  <si>
    <t>SUMMARY TABLE</t>
  </si>
  <si>
    <t>Preliminary Data</t>
  </si>
  <si>
    <r>
      <rPr>
        <rFont val="Arial"/>
        <color theme="1"/>
        <sz val="10.0"/>
      </rPr>
      <t>Date (dd mm yy)</t>
    </r>
  </si>
  <si>
    <t>Address</t>
  </si>
  <si>
    <r>
      <rPr>
        <rFont val="Arial"/>
        <color theme="1"/>
        <sz val="10.0"/>
      </rPr>
      <t>Construction (yyyy)</t>
    </r>
  </si>
  <si>
    <t>House type &amp; style</t>
  </si>
  <si>
    <t>Property Type</t>
  </si>
  <si>
    <t>Present Use</t>
  </si>
  <si>
    <t>Building Main Records</t>
  </si>
  <si>
    <t>Historic Values</t>
  </si>
  <si>
    <t>old buildings</t>
  </si>
  <si>
    <t>new buildings</t>
  </si>
  <si>
    <r>
      <rPr>
        <rFont val="Arial"/>
        <color theme="1"/>
        <sz val="10.0"/>
      </rPr>
      <t xml:space="preserve">Recommended project </t>
    </r>
    <r>
      <rPr>
        <rFont val="Arial"/>
        <color rgb="FF000000"/>
        <sz val="10.0"/>
      </rPr>
      <t>relating to consistency with the historic context</t>
    </r>
  </si>
  <si>
    <t>Total Failure  (%)</t>
  </si>
  <si>
    <t>Cost of Intervention</t>
  </si>
  <si>
    <t xml:space="preserve">Recommended project  </t>
  </si>
  <si>
    <t>Area*number of floor</t>
  </si>
  <si>
    <t>Initial rough cost estimate</t>
  </si>
  <si>
    <t>USD</t>
  </si>
  <si>
    <t>Replacement 500 USD/sqm, Integration 400 USD/sqm, Adjust 200 USD/sqm</t>
  </si>
  <si>
    <t>Comment</t>
  </si>
  <si>
    <t>ID</t>
  </si>
  <si>
    <t>Importance</t>
  </si>
  <si>
    <t>Build N</t>
  </si>
  <si>
    <t>Constr Period</t>
  </si>
  <si>
    <t>House Type</t>
  </si>
  <si>
    <t># Inhab</t>
  </si>
  <si>
    <t>Property</t>
  </si>
  <si>
    <t># Floors</t>
  </si>
  <si>
    <t>Use Ground</t>
  </si>
  <si>
    <t>Use 1 floor</t>
  </si>
  <si>
    <t>Use 2 floor</t>
  </si>
  <si>
    <t>Use 3 floor</t>
  </si>
  <si>
    <t>Cult</t>
  </si>
  <si>
    <t>Soc Val</t>
  </si>
  <si>
    <t>Ec Val</t>
  </si>
  <si>
    <t>Failure</t>
  </si>
  <si>
    <t>Vulner</t>
  </si>
  <si>
    <t>Recc</t>
  </si>
  <si>
    <t>Cost</t>
  </si>
  <si>
    <t>Soc Ass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</si>
</sst>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00"/>
  </numFmts>
  <fonts count="29">
    <font>
      <sz val="10.0"/>
      <color rgb="FF000000"/>
      <name val="Calibri"/>
      <scheme val="minor"/>
    </font>
    <font>
      <b/>
      <sz val="13.0"/>
      <color theme="1"/>
      <name val="Arial"/>
    </font>
    <font>
      <sz val="10.0"/>
      <color theme="1"/>
      <name val="Arial"/>
    </font>
    <font>
      <b/>
      <sz val="10.0"/>
      <color theme="1"/>
      <name val="Arial"/>
    </font>
    <font>
      <i/>
      <sz val="9.0"/>
      <color theme="1"/>
      <name val="Arial"/>
    </font>
    <font>
      <b/>
      <sz val="14.0"/>
      <color theme="1"/>
      <name val="Arial"/>
    </font>
    <font>
      <u/>
      <sz val="10.0"/>
      <color rgb="FF0000FF"/>
      <name val="Arial"/>
    </font>
    <font>
      <i/>
      <sz val="10.0"/>
      <color theme="1"/>
      <name val="Arial"/>
    </font>
    <font>
      <u/>
      <sz val="10.0"/>
      <color theme="1"/>
      <name val="Arial"/>
    </font>
    <font>
      <u/>
      <sz val="10.0"/>
      <color theme="1"/>
      <name val="Arial"/>
    </font>
    <font/>
    <font>
      <color rgb="FF000000"/>
      <name val="Arial"/>
    </font>
    <font>
      <sz val="9.0"/>
      <color theme="1"/>
      <name val="Arial"/>
    </font>
    <font>
      <b/>
      <sz val="11.0"/>
      <color theme="1"/>
      <name val="Arial"/>
    </font>
    <font>
      <b/>
      <i/>
      <sz val="10.0"/>
      <color theme="1"/>
      <name val="Arial"/>
    </font>
    <font>
      <b/>
      <sz val="12.0"/>
      <color theme="1"/>
      <name val="Arial"/>
    </font>
    <font>
      <b/>
      <sz val="8.0"/>
      <color theme="1"/>
      <name val="Times New Roman"/>
    </font>
    <font>
      <color theme="1"/>
      <name val="Calibri"/>
      <scheme val="minor"/>
    </font>
    <font>
      <b/>
      <sz val="10.0"/>
      <color rgb="FFFF0000"/>
      <name val="Arial"/>
    </font>
    <font>
      <i/>
      <sz val="8.0"/>
      <color theme="1"/>
      <name val="Arial"/>
    </font>
    <font>
      <b/>
      <sz val="10.0"/>
      <color theme="1"/>
      <name val="Noto Sans Symbols"/>
    </font>
    <font>
      <sz val="10.0"/>
      <color theme="1"/>
      <name val="Noto Sans Symbols"/>
    </font>
    <font>
      <sz val="12.0"/>
      <color theme="1"/>
      <name val="Arial"/>
    </font>
    <font>
      <sz val="20.0"/>
      <color theme="1"/>
      <name val="Arial"/>
    </font>
    <font>
      <sz val="8.0"/>
      <color theme="1"/>
      <name val="Arial"/>
    </font>
    <font>
      <b/>
      <sz val="9.0"/>
      <color theme="1"/>
      <name val="Arial"/>
    </font>
    <font>
      <u/>
      <sz val="10.0"/>
      <color theme="1"/>
      <name val="Arial"/>
    </font>
    <font>
      <sz val="8.0"/>
      <color rgb="FF000000"/>
      <name val="Calibri"/>
    </font>
    <font>
      <i/>
      <sz val="8.0"/>
      <color rgb="FF000000"/>
      <name val="Calibri"/>
    </font>
  </fonts>
  <fills count="24">
    <fill>
      <patternFill patternType="none"/>
    </fill>
    <fill>
      <patternFill patternType="lightGray"/>
    </fill>
    <fill>
      <patternFill patternType="solid">
        <fgColor rgb="FFFFCC00"/>
        <bgColor rgb="FFFFCC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BFBFBF"/>
        <bgColor rgb="FFBFBFBF"/>
      </patternFill>
    </fill>
    <fill>
      <patternFill patternType="solid">
        <fgColor rgb="FF33CCCC"/>
        <bgColor rgb="FF33CCCC"/>
      </patternFill>
    </fill>
    <fill>
      <patternFill patternType="solid">
        <fgColor rgb="FF993366"/>
        <bgColor rgb="FF993366"/>
      </patternFill>
    </fill>
    <fill>
      <patternFill patternType="solid">
        <fgColor rgb="FFFF6600"/>
        <bgColor rgb="FFFF6600"/>
      </patternFill>
    </fill>
    <fill>
      <patternFill patternType="solid">
        <fgColor rgb="FFCC99FF"/>
        <bgColor rgb="FFCC99FF"/>
      </patternFill>
    </fill>
    <fill>
      <patternFill patternType="solid">
        <fgColor rgb="FFFF9900"/>
        <bgColor rgb="FFFF9900"/>
      </patternFill>
    </fill>
    <fill>
      <patternFill patternType="solid">
        <fgColor rgb="FFFFCC99"/>
        <bgColor rgb="FFFFCC99"/>
      </patternFill>
    </fill>
    <fill>
      <patternFill patternType="solid">
        <fgColor rgb="FFCCFFFF"/>
        <bgColor rgb="FFCCFFFF"/>
      </patternFill>
    </fill>
    <fill>
      <patternFill patternType="solid">
        <fgColor rgb="FFFF0000"/>
        <bgColor rgb="FFFF0000"/>
      </patternFill>
    </fill>
    <fill>
      <patternFill patternType="solid">
        <fgColor rgb="FFFF6633"/>
        <bgColor rgb="FFFF6633"/>
      </patternFill>
    </fill>
    <fill>
      <patternFill patternType="solid">
        <fgColor rgb="FFFF9966"/>
        <bgColor rgb="FFFF996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rgb="FFC0C0C0"/>
        <bgColor rgb="FFC0C0C0"/>
      </patternFill>
    </fill>
    <fill>
      <patternFill patternType="solid">
        <fgColor rgb="FF99CCFF"/>
        <bgColor rgb="FF99CCFF"/>
      </patternFill>
    </fill>
    <fill>
      <patternFill patternType="solid">
        <fgColor rgb="FFB3B3B3"/>
        <bgColor rgb="FFB3B3B3"/>
      </patternFill>
    </fill>
    <fill>
      <patternFill patternType="solid">
        <fgColor rgb="FFE5B8B7"/>
        <bgColor rgb="FFE5B8B7"/>
      </patternFill>
    </fill>
  </fills>
  <borders count="35">
    <border/>
    <border>
      <left style="hair">
        <color rgb="FF000000"/>
      </left>
      <top style="hair">
        <color rgb="FF000000"/>
      </top>
    </border>
    <border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hair">
        <color rgb="FF000000"/>
      </left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right style="hair">
        <color rgb="FF000000"/>
      </right>
    </border>
    <border>
      <left style="hair">
        <color rgb="FF000000"/>
      </lef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right/>
      <top/>
      <bottom style="hair">
        <color rgb="FF000000"/>
      </bottom>
    </border>
    <border>
      <left/>
      <right/>
      <top/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  <bottom/>
    </border>
    <border>
      <left style="hair">
        <color rgb="FF000000"/>
      </left>
      <top style="thin">
        <color rgb="FF000000"/>
      </top>
    </border>
    <border>
      <top style="thin">
        <color rgb="FF000000"/>
      </top>
    </border>
    <border>
      <right style="hair">
        <color rgb="FF000000"/>
      </right>
      <top style="thin">
        <color rgb="FF000000"/>
      </top>
    </border>
    <border>
      <right style="thin">
        <color rgb="FF000000"/>
      </right>
    </border>
    <border>
      <left style="hair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hair">
        <color rgb="FF000000"/>
      </right>
      <top style="hair">
        <color rgb="FF000000"/>
      </top>
      <bottom style="hair">
        <color rgb="FF000000"/>
      </bottom>
    </border>
    <border>
      <right/>
      <top style="hair">
        <color rgb="FF000000"/>
      </top>
    </border>
    <border>
      <left/>
      <top style="hair">
        <color rgb="FF000000"/>
      </top>
    </border>
    <border>
      <right/>
      <bottom style="hair">
        <color rgb="FF000000"/>
      </bottom>
    </border>
    <border>
      <left/>
      <bottom style="hair">
        <color rgb="FF000000"/>
      </bottom>
    </border>
  </borders>
  <cellStyleXfs count="1">
    <xf borderId="0" fillId="0" fontId="0" numFmtId="0" applyAlignment="1" applyFont="1"/>
  </cellStyleXfs>
  <cellXfs count="24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left" shrinkToFit="0" vertical="center" wrapText="1"/>
    </xf>
    <xf borderId="0" fillId="0" fontId="3" numFmtId="0" xfId="0" applyFont="1"/>
    <xf borderId="0" fillId="0" fontId="2" numFmtId="0" xfId="0" applyAlignment="1" applyFont="1">
      <alignment horizontal="center"/>
    </xf>
    <xf borderId="0" fillId="0" fontId="4" numFmtId="0" xfId="0" applyAlignment="1" applyFont="1">
      <alignment horizontal="center"/>
    </xf>
    <xf borderId="0" fillId="0" fontId="5" numFmtId="0" xfId="0" applyFont="1"/>
    <xf borderId="1" fillId="0" fontId="2" numFmtId="0" xfId="0" applyBorder="1" applyFont="1"/>
    <xf borderId="2" fillId="0" fontId="2" numFmtId="0" xfId="0" applyBorder="1" applyFont="1"/>
    <xf borderId="2" fillId="0" fontId="5" numFmtId="0" xfId="0" applyBorder="1" applyFont="1"/>
    <xf borderId="2" fillId="0" fontId="2" numFmtId="0" xfId="0" applyAlignment="1" applyBorder="1" applyFont="1">
      <alignment horizontal="center"/>
    </xf>
    <xf borderId="3" fillId="0" fontId="2" numFmtId="0" xfId="0" applyBorder="1" applyFont="1"/>
    <xf borderId="4" fillId="0" fontId="2" numFmtId="0" xfId="0" applyBorder="1" applyFont="1"/>
    <xf borderId="5" fillId="0" fontId="2" numFmtId="0" xfId="0" applyAlignment="1" applyBorder="1" applyFont="1">
      <alignment horizontal="left"/>
    </xf>
    <xf borderId="6" fillId="0" fontId="2" numFmtId="0" xfId="0" applyAlignment="1" applyBorder="1" applyFont="1">
      <alignment horizontal="left"/>
    </xf>
    <xf borderId="7" fillId="0" fontId="2" numFmtId="0" xfId="0" applyAlignment="1" applyBorder="1" applyFont="1">
      <alignment horizontal="left"/>
    </xf>
    <xf borderId="8" fillId="0" fontId="2" numFmtId="0" xfId="0" applyBorder="1" applyFont="1"/>
    <xf borderId="9" fillId="2" fontId="2" numFmtId="0" xfId="0" applyAlignment="1" applyBorder="1" applyFill="1" applyFont="1">
      <alignment horizontal="center" readingOrder="0" vertical="center"/>
    </xf>
    <xf borderId="10" fillId="0" fontId="2" numFmtId="0" xfId="0" applyBorder="1" applyFont="1"/>
    <xf borderId="0" fillId="0" fontId="6" numFmtId="0" xfId="0" applyFont="1"/>
    <xf borderId="0" fillId="0" fontId="2" numFmtId="0" xfId="0" applyAlignment="1" applyFont="1">
      <alignment horizontal="left"/>
    </xf>
    <xf borderId="0" fillId="0" fontId="7" numFmtId="0" xfId="0" applyFont="1"/>
    <xf borderId="11" fillId="0" fontId="2" numFmtId="0" xfId="0" applyBorder="1" applyFont="1"/>
    <xf borderId="8" fillId="0" fontId="2" numFmtId="0" xfId="0" applyAlignment="1" applyBorder="1" applyFont="1">
      <alignment horizontal="center"/>
    </xf>
    <xf borderId="12" fillId="0" fontId="2" numFmtId="0" xfId="0" applyBorder="1" applyFont="1"/>
    <xf borderId="0" fillId="0" fontId="4" numFmtId="0" xfId="0" applyAlignment="1" applyFont="1">
      <alignment horizontal="right"/>
    </xf>
    <xf borderId="0" fillId="0" fontId="8" numFmtId="0" xfId="0" applyFont="1"/>
    <xf borderId="2" fillId="0" fontId="9" numFmtId="0" xfId="0" applyBorder="1" applyFont="1"/>
    <xf borderId="13" fillId="2" fontId="2" numFmtId="0" xfId="0" applyAlignment="1" applyBorder="1" applyFont="1">
      <alignment readingOrder="0"/>
    </xf>
    <xf borderId="14" fillId="0" fontId="10" numFmtId="0" xfId="0" applyBorder="1" applyFont="1"/>
    <xf borderId="15" fillId="0" fontId="10" numFmtId="0" xfId="0" applyBorder="1" applyFont="1"/>
    <xf borderId="8" fillId="0" fontId="2" numFmtId="0" xfId="0" applyAlignment="1" applyBorder="1" applyFont="1">
      <alignment readingOrder="0"/>
    </xf>
    <xf borderId="8" fillId="0" fontId="10" numFmtId="0" xfId="0" applyBorder="1" applyFont="1"/>
    <xf borderId="9" fillId="2" fontId="2" numFmtId="3" xfId="0" applyAlignment="1" applyBorder="1" applyFont="1" applyNumberFormat="1">
      <alignment horizontal="center" readingOrder="0" shrinkToFit="0" vertical="center" wrapText="0"/>
    </xf>
    <xf borderId="9" fillId="0" fontId="2" numFmtId="0" xfId="0" applyAlignment="1" applyBorder="1" applyFont="1">
      <alignment horizontal="center" vertical="center"/>
    </xf>
    <xf borderId="13" fillId="2" fontId="2" numFmtId="0" xfId="0" applyAlignment="1" applyBorder="1" applyFont="1">
      <alignment horizontal="center" readingOrder="0"/>
    </xf>
    <xf borderId="16" fillId="2" fontId="2" numFmtId="0" xfId="0" applyAlignment="1" applyBorder="1" applyFont="1">
      <alignment horizontal="center" readingOrder="0"/>
    </xf>
    <xf borderId="8" fillId="3" fontId="2" numFmtId="0" xfId="0" applyAlignment="1" applyBorder="1" applyFill="1" applyFont="1">
      <alignment readingOrder="0"/>
    </xf>
    <xf borderId="8" fillId="4" fontId="2" numFmtId="0" xfId="0" applyBorder="1" applyFill="1" applyFont="1"/>
    <xf borderId="9" fillId="2" fontId="2" numFmtId="0" xfId="0" applyAlignment="1" applyBorder="1" applyFont="1">
      <alignment horizontal="center" vertical="center"/>
    </xf>
    <xf borderId="0" fillId="0" fontId="7" numFmtId="0" xfId="0" applyAlignment="1" applyFont="1">
      <alignment horizontal="center"/>
    </xf>
    <xf borderId="8" fillId="0" fontId="2" numFmtId="0" xfId="0" applyAlignment="1" applyBorder="1" applyFont="1">
      <alignment readingOrder="0"/>
    </xf>
    <xf borderId="8" fillId="3" fontId="2" numFmtId="0" xfId="0" applyAlignment="1" applyBorder="1" applyFont="1">
      <alignment horizontal="right" readingOrder="0"/>
    </xf>
    <xf borderId="8" fillId="0" fontId="7" numFmtId="0" xfId="0" applyBorder="1" applyFont="1"/>
    <xf borderId="0" fillId="0" fontId="2" numFmtId="0" xfId="0" applyAlignment="1" applyFont="1">
      <alignment readingOrder="0"/>
    </xf>
    <xf borderId="0" fillId="0" fontId="4" numFmtId="0" xfId="0" applyFont="1"/>
    <xf borderId="0" fillId="0" fontId="2" numFmtId="0" xfId="0" applyAlignment="1" applyFont="1">
      <alignment readingOrder="0"/>
    </xf>
    <xf borderId="0" fillId="4" fontId="2" numFmtId="0" xfId="0" applyAlignment="1" applyFont="1">
      <alignment horizontal="center" readingOrder="0"/>
    </xf>
    <xf borderId="13" fillId="2" fontId="2" numFmtId="0" xfId="0" applyAlignment="1" applyBorder="1" applyFont="1">
      <alignment horizontal="center" readingOrder="0"/>
    </xf>
    <xf borderId="5" fillId="0" fontId="2" numFmtId="0" xfId="0" applyBorder="1" applyFont="1"/>
    <xf borderId="0" fillId="3" fontId="11" numFmtId="0" xfId="0" applyAlignment="1" applyFont="1">
      <alignment horizontal="left" readingOrder="0"/>
    </xf>
    <xf borderId="0" fillId="5" fontId="2" numFmtId="0" xfId="0" applyAlignment="1" applyFill="1" applyFont="1">
      <alignment readingOrder="0"/>
    </xf>
    <xf borderId="17" fillId="6" fontId="2" numFmtId="0" xfId="0" applyAlignment="1" applyBorder="1" applyFill="1" applyFont="1">
      <alignment horizontal="center" textRotation="90" vertical="center"/>
    </xf>
    <xf borderId="9" fillId="0" fontId="2" numFmtId="0" xfId="0" applyBorder="1" applyFont="1"/>
    <xf borderId="13" fillId="7" fontId="12" numFmtId="0" xfId="0" applyAlignment="1" applyBorder="1" applyFill="1" applyFont="1">
      <alignment horizontal="left" shrinkToFit="0" wrapText="1"/>
    </xf>
    <xf borderId="18" fillId="0" fontId="10" numFmtId="0" xfId="0" applyBorder="1" applyFont="1"/>
    <xf borderId="0" fillId="0" fontId="12" numFmtId="0" xfId="0" applyAlignment="1" applyFont="1">
      <alignment horizontal="left" shrinkToFit="0" wrapText="1"/>
    </xf>
    <xf borderId="0" fillId="0" fontId="12" numFmtId="0" xfId="0" applyAlignment="1" applyFont="1">
      <alignment horizontal="left"/>
    </xf>
    <xf borderId="0" fillId="0" fontId="2" numFmtId="0" xfId="0" applyAlignment="1" applyFont="1">
      <alignment horizontal="center" vertical="center"/>
    </xf>
    <xf borderId="19" fillId="0" fontId="10" numFmtId="0" xfId="0" applyBorder="1" applyFont="1"/>
    <xf borderId="17" fillId="8" fontId="2" numFmtId="0" xfId="0" applyAlignment="1" applyBorder="1" applyFill="1" applyFont="1">
      <alignment horizontal="center" textRotation="90" vertical="center"/>
    </xf>
    <xf borderId="20" fillId="9" fontId="2" numFmtId="0" xfId="0" applyAlignment="1" applyBorder="1" applyFill="1" applyFont="1">
      <alignment horizontal="center" textRotation="90" vertical="center"/>
    </xf>
    <xf borderId="21" fillId="0" fontId="10" numFmtId="0" xfId="0" applyBorder="1" applyFont="1"/>
    <xf borderId="22" fillId="0" fontId="10" numFmtId="0" xfId="0" applyBorder="1" applyFont="1"/>
    <xf borderId="0" fillId="0" fontId="2" numFmtId="0" xfId="0" applyAlignment="1" applyFont="1">
      <alignment shrinkToFit="0" vertical="center" wrapText="1"/>
    </xf>
    <xf borderId="0" fillId="0" fontId="3" numFmtId="0" xfId="0" applyAlignment="1" applyFont="1">
      <alignment horizontal="left"/>
    </xf>
    <xf borderId="0" fillId="0" fontId="13" numFmtId="0" xfId="0" applyAlignment="1" applyFont="1">
      <alignment vertical="top"/>
    </xf>
    <xf borderId="0" fillId="0" fontId="3" numFmtId="0" xfId="0" applyAlignment="1" applyFont="1">
      <alignment vertical="top"/>
    </xf>
    <xf borderId="0" fillId="0" fontId="7" numFmtId="0" xfId="0" applyAlignment="1" applyFont="1">
      <alignment horizontal="center" shrinkToFit="0" wrapText="1"/>
    </xf>
    <xf borderId="0" fillId="0" fontId="14" numFmtId="0" xfId="0" applyAlignment="1" applyFont="1">
      <alignment horizontal="center" shrinkToFit="0" wrapText="1"/>
    </xf>
    <xf borderId="0" fillId="0" fontId="12" numFmtId="0" xfId="0" applyFont="1"/>
    <xf borderId="17" fillId="10" fontId="2" numFmtId="0" xfId="0" applyAlignment="1" applyBorder="1" applyFill="1" applyFont="1">
      <alignment horizontal="left" shrinkToFit="0" textRotation="90" vertical="center" wrapText="1"/>
    </xf>
    <xf borderId="23" fillId="11" fontId="2" numFmtId="0" xfId="0" applyBorder="1" applyFill="1" applyFont="1"/>
    <xf borderId="17" fillId="12" fontId="2" numFmtId="0" xfId="0" applyAlignment="1" applyBorder="1" applyFill="1" applyFont="1">
      <alignment horizontal="left" shrinkToFit="0" textRotation="90" vertical="center" wrapText="1"/>
    </xf>
    <xf borderId="17" fillId="2" fontId="2" numFmtId="0" xfId="0" applyAlignment="1" applyBorder="1" applyFont="1">
      <alignment horizontal="left" shrinkToFit="0" textRotation="90" vertical="center" wrapText="1"/>
    </xf>
    <xf borderId="17" fillId="13" fontId="2" numFmtId="0" xfId="0" applyAlignment="1" applyBorder="1" applyFill="1" applyFont="1">
      <alignment horizontal="left" shrinkToFit="0" textRotation="90" vertical="center" wrapText="1"/>
    </xf>
    <xf borderId="9" fillId="14" fontId="15" numFmtId="0" xfId="0" applyAlignment="1" applyBorder="1" applyFill="1" applyFont="1">
      <alignment horizontal="center"/>
    </xf>
    <xf borderId="8" fillId="0" fontId="4" numFmtId="0" xfId="0" applyAlignment="1" applyBorder="1" applyFont="1">
      <alignment horizontal="center"/>
    </xf>
    <xf borderId="0" fillId="0" fontId="13" numFmtId="0" xfId="0" applyAlignment="1" applyFont="1">
      <alignment horizontal="center"/>
    </xf>
    <xf borderId="0" fillId="0" fontId="13" numFmtId="0" xfId="0" applyFont="1"/>
    <xf borderId="4" fillId="0" fontId="2" numFmtId="0" xfId="0" applyAlignment="1" applyBorder="1" applyFont="1">
      <alignment horizontal="left" shrinkToFit="0" textRotation="90" wrapText="1"/>
    </xf>
    <xf borderId="17" fillId="15" fontId="2" numFmtId="0" xfId="0" applyAlignment="1" applyBorder="1" applyFill="1" applyFont="1">
      <alignment horizontal="left" textRotation="90" vertical="top"/>
    </xf>
    <xf borderId="9" fillId="2" fontId="2" numFmtId="0" xfId="0" applyAlignment="1" applyBorder="1" applyFont="1">
      <alignment vertical="center"/>
    </xf>
    <xf borderId="0" fillId="0" fontId="2" numFmtId="0" xfId="0" applyAlignment="1" applyFont="1">
      <alignment vertical="center"/>
    </xf>
    <xf borderId="9" fillId="0" fontId="2" numFmtId="0" xfId="0" applyAlignment="1" applyBorder="1" applyFont="1">
      <alignment vertical="center"/>
    </xf>
    <xf borderId="9" fillId="0" fontId="2" numFmtId="0" xfId="0" applyAlignment="1" applyBorder="1" applyFont="1">
      <alignment vertical="top"/>
    </xf>
    <xf borderId="0" fillId="0" fontId="16" numFmtId="0" xfId="0" applyFont="1"/>
    <xf borderId="9" fillId="2" fontId="2" numFmtId="0" xfId="0" applyAlignment="1" applyBorder="1" applyFont="1">
      <alignment readingOrder="0" vertical="center"/>
    </xf>
    <xf borderId="17" fillId="16" fontId="2" numFmtId="0" xfId="0" applyAlignment="1" applyBorder="1" applyFill="1" applyFont="1">
      <alignment horizontal="left" textRotation="90" vertical="center"/>
    </xf>
    <xf borderId="17" fillId="17" fontId="2" numFmtId="0" xfId="0" applyAlignment="1" applyBorder="1" applyFill="1" applyFont="1">
      <alignment horizontal="left" textRotation="90" vertical="center"/>
    </xf>
    <xf borderId="8" fillId="0" fontId="2" numFmtId="0" xfId="0" applyAlignment="1" applyBorder="1" applyFont="1">
      <alignment vertical="center"/>
    </xf>
    <xf borderId="0" fillId="2" fontId="17" numFmtId="0" xfId="0" applyAlignment="1" applyFont="1">
      <alignment horizontal="center" readingOrder="0"/>
    </xf>
    <xf borderId="17" fillId="13" fontId="2" numFmtId="0" xfId="0" applyAlignment="1" applyBorder="1" applyFont="1">
      <alignment horizontal="left" textRotation="90" vertical="center"/>
    </xf>
    <xf borderId="17" fillId="18" fontId="2" numFmtId="0" xfId="0" applyAlignment="1" applyBorder="1" applyFill="1" applyFont="1">
      <alignment horizontal="left" textRotation="90" vertical="center"/>
    </xf>
    <xf borderId="17" fillId="19" fontId="2" numFmtId="0" xfId="0" applyAlignment="1" applyBorder="1" applyFill="1" applyFont="1">
      <alignment horizontal="left" shrinkToFit="0" textRotation="90" vertical="center" wrapText="1"/>
    </xf>
    <xf borderId="2" fillId="0" fontId="7" numFmtId="0" xfId="0" applyBorder="1" applyFont="1"/>
    <xf borderId="0" fillId="0" fontId="3" numFmtId="0" xfId="0" applyAlignment="1" applyFont="1">
      <alignment horizontal="center"/>
    </xf>
    <xf borderId="0" fillId="0" fontId="18" numFmtId="0" xfId="0" applyFont="1"/>
    <xf borderId="2" fillId="0" fontId="3" numFmtId="0" xfId="0" applyAlignment="1" applyBorder="1" applyFont="1">
      <alignment horizontal="center"/>
    </xf>
    <xf borderId="2" fillId="0" fontId="18" numFmtId="0" xfId="0" applyBorder="1" applyFont="1"/>
    <xf borderId="8" fillId="0" fontId="19" numFmtId="0" xfId="0" applyBorder="1" applyFont="1"/>
    <xf borderId="0" fillId="0" fontId="20" numFmtId="0" xfId="0" applyAlignment="1" applyFont="1">
      <alignment horizontal="right"/>
    </xf>
    <xf borderId="0" fillId="0" fontId="4" numFmtId="0" xfId="0" applyAlignment="1" applyFont="1">
      <alignment horizontal="left"/>
    </xf>
    <xf borderId="10" fillId="0" fontId="2" numFmtId="0" xfId="0" applyAlignment="1" applyBorder="1" applyFont="1">
      <alignment horizontal="left"/>
    </xf>
    <xf borderId="0" fillId="0" fontId="21" numFmtId="0" xfId="0" applyFont="1"/>
    <xf borderId="0" fillId="0" fontId="19" numFmtId="0" xfId="0" applyFont="1"/>
    <xf borderId="0" fillId="0" fontId="2" numFmtId="0" xfId="0" applyAlignment="1" applyFont="1">
      <alignment horizontal="right"/>
    </xf>
    <xf borderId="0" fillId="0" fontId="2" numFmtId="0" xfId="0" applyAlignment="1" applyFont="1">
      <alignment horizontal="center" vertical="top"/>
    </xf>
    <xf borderId="0" fillId="0" fontId="2" numFmtId="0" xfId="0" applyAlignment="1" applyFont="1">
      <alignment vertical="top"/>
    </xf>
    <xf borderId="0" fillId="0" fontId="4" numFmtId="0" xfId="0" applyAlignment="1" applyFont="1">
      <alignment horizontal="left" shrinkToFit="0" wrapText="1"/>
    </xf>
    <xf borderId="10" fillId="0" fontId="10" numFmtId="0" xfId="0" applyBorder="1" applyFont="1"/>
    <xf borderId="0" fillId="0" fontId="3" numFmtId="0" xfId="0" applyAlignment="1" applyFont="1">
      <alignment horizontal="right"/>
    </xf>
    <xf borderId="8" fillId="0" fontId="2" numFmtId="0" xfId="0" applyAlignment="1" applyBorder="1" applyFont="1">
      <alignment horizontal="left"/>
    </xf>
    <xf borderId="0" fillId="0" fontId="2" numFmtId="0" xfId="0" applyAlignment="1" applyFont="1">
      <alignment horizontal="left" vertical="top"/>
    </xf>
    <xf borderId="0" fillId="0" fontId="4" numFmtId="0" xfId="0" applyAlignment="1" applyFont="1">
      <alignment horizontal="left" shrinkToFit="0" vertical="top" wrapText="1"/>
    </xf>
    <xf borderId="1" fillId="0" fontId="2" numFmtId="0" xfId="0" applyAlignment="1" applyBorder="1" applyFont="1">
      <alignment horizontal="center"/>
    </xf>
    <xf borderId="2" fillId="0" fontId="3" numFmtId="0" xfId="0" applyBorder="1" applyFont="1"/>
    <xf borderId="4" fillId="0" fontId="2" numFmtId="0" xfId="0" applyAlignment="1" applyBorder="1" applyFont="1">
      <alignment horizontal="center"/>
    </xf>
    <xf borderId="8" fillId="0" fontId="7" numFmtId="0" xfId="0" applyAlignment="1" applyBorder="1" applyFont="1">
      <alignment horizontal="left" vertical="center"/>
    </xf>
    <xf borderId="8" fillId="0" fontId="3" numFmtId="0" xfId="0" applyAlignment="1" applyBorder="1" applyFont="1">
      <alignment shrinkToFit="0" vertical="center" wrapText="1"/>
    </xf>
    <xf borderId="0" fillId="0" fontId="3" numFmtId="0" xfId="0" applyAlignment="1" applyFont="1">
      <alignment horizontal="right" shrinkToFit="0" vertical="center" wrapText="1"/>
    </xf>
    <xf borderId="0" fillId="0" fontId="3" numFmtId="0" xfId="0" applyAlignment="1" applyFont="1">
      <alignment shrinkToFit="0" vertical="center" wrapText="1"/>
    </xf>
    <xf borderId="9" fillId="20" fontId="2" numFmtId="0" xfId="0" applyAlignment="1" applyBorder="1" applyFill="1" applyFont="1">
      <alignment horizontal="center"/>
    </xf>
    <xf borderId="0" fillId="0" fontId="7" numFmtId="0" xfId="0" applyAlignment="1" applyFont="1">
      <alignment horizontal="left" vertical="center"/>
    </xf>
    <xf borderId="0" fillId="0" fontId="14" numFmtId="0" xfId="0" applyAlignment="1" applyFont="1">
      <alignment horizontal="left" shrinkToFit="0" vertical="center" wrapText="1"/>
    </xf>
    <xf borderId="0" fillId="0" fontId="3" numFmtId="0" xfId="0" applyAlignment="1" applyFont="1">
      <alignment horizontal="left" shrinkToFit="0" vertical="center" wrapText="1"/>
    </xf>
    <xf borderId="8" fillId="0" fontId="7" numFmtId="0" xfId="0" applyAlignment="1" applyBorder="1" applyFont="1">
      <alignment horizontal="left"/>
    </xf>
    <xf borderId="0" fillId="0" fontId="7" numFmtId="0" xfId="0" applyAlignment="1" applyFont="1">
      <alignment horizontal="left"/>
    </xf>
    <xf borderId="0" fillId="0" fontId="14" numFmtId="0" xfId="0" applyAlignment="1" applyFont="1">
      <alignment shrinkToFit="0" vertical="center" wrapText="1"/>
    </xf>
    <xf borderId="8" fillId="0" fontId="14" numFmtId="0" xfId="0" applyAlignment="1" applyBorder="1" applyFont="1">
      <alignment shrinkToFit="0" vertical="center" wrapText="1"/>
    </xf>
    <xf borderId="8" fillId="0" fontId="3" numFmtId="0" xfId="0" applyBorder="1" applyFont="1"/>
    <xf borderId="0" fillId="0" fontId="12" numFmtId="0" xfId="0" applyAlignment="1" applyFont="1">
      <alignment horizontal="center"/>
    </xf>
    <xf borderId="10" fillId="0" fontId="12" numFmtId="0" xfId="0" applyAlignment="1" applyBorder="1" applyFont="1">
      <alignment horizontal="center"/>
    </xf>
    <xf borderId="9" fillId="2" fontId="2" numFmtId="0" xfId="0" applyAlignment="1" applyBorder="1" applyFont="1">
      <alignment horizontal="center"/>
    </xf>
    <xf borderId="8" fillId="0" fontId="20" numFmtId="0" xfId="0" applyAlignment="1" applyBorder="1" applyFont="1">
      <alignment horizontal="center"/>
    </xf>
    <xf borderId="24" fillId="0" fontId="2" numFmtId="0" xfId="0" applyBorder="1" applyFont="1"/>
    <xf borderId="25" fillId="0" fontId="2" numFmtId="0" xfId="0" applyBorder="1" applyFont="1"/>
    <xf borderId="25" fillId="0" fontId="3" numFmtId="0" xfId="0" applyBorder="1" applyFont="1"/>
    <xf borderId="25" fillId="0" fontId="2" numFmtId="0" xfId="0" applyAlignment="1" applyBorder="1" applyFont="1">
      <alignment horizontal="center"/>
    </xf>
    <xf borderId="26" fillId="0" fontId="2" numFmtId="0" xfId="0" applyBorder="1" applyFont="1"/>
    <xf borderId="8" fillId="0" fontId="3" numFmtId="0" xfId="0" applyAlignment="1" applyBorder="1" applyFont="1">
      <alignment horizontal="center"/>
    </xf>
    <xf borderId="0" fillId="0" fontId="20" numFmtId="0" xfId="0" applyAlignment="1" applyFont="1">
      <alignment horizontal="center" readingOrder="0"/>
    </xf>
    <xf borderId="9" fillId="20" fontId="2" numFmtId="2" xfId="0" applyAlignment="1" applyBorder="1" applyFont="1" applyNumberFormat="1">
      <alignment horizontal="center"/>
    </xf>
    <xf borderId="0" fillId="0" fontId="20" numFmtId="0" xfId="0" applyAlignment="1" applyFont="1">
      <alignment horizontal="center"/>
    </xf>
    <xf borderId="0" fillId="5" fontId="22" numFmtId="0" xfId="0" applyAlignment="1" applyFont="1">
      <alignment horizontal="center" readingOrder="0"/>
    </xf>
    <xf borderId="0" fillId="0" fontId="20" numFmtId="0" xfId="0" applyAlignment="1" applyFont="1">
      <alignment horizontal="left"/>
    </xf>
    <xf borderId="0" fillId="0" fontId="2" numFmtId="2" xfId="0" applyAlignment="1" applyFont="1" applyNumberFormat="1">
      <alignment horizontal="center"/>
    </xf>
    <xf borderId="0" fillId="0" fontId="2" numFmtId="2" xfId="0" applyFont="1" applyNumberFormat="1"/>
    <xf borderId="8" fillId="0" fontId="15" numFmtId="0" xfId="0" applyBorder="1" applyFont="1"/>
    <xf borderId="0" fillId="0" fontId="15" numFmtId="0" xfId="0" applyFont="1"/>
    <xf borderId="0" fillId="0" fontId="15" numFmtId="0" xfId="0" applyAlignment="1" applyFont="1">
      <alignment horizontal="right"/>
    </xf>
    <xf borderId="0" fillId="0" fontId="15" numFmtId="0" xfId="0" applyAlignment="1" applyFont="1">
      <alignment horizontal="left"/>
    </xf>
    <xf borderId="8" fillId="0" fontId="4" numFmtId="0" xfId="0" applyBorder="1" applyFont="1"/>
    <xf borderId="8" fillId="0" fontId="3" numFmtId="0" xfId="0" applyAlignment="1" applyBorder="1" applyFont="1">
      <alignment horizontal="left"/>
    </xf>
    <xf borderId="2" fillId="0" fontId="3" numFmtId="0" xfId="0" applyAlignment="1" applyBorder="1" applyFont="1">
      <alignment horizontal="left"/>
    </xf>
    <xf borderId="0" fillId="0" fontId="14" numFmtId="0" xfId="0" applyAlignment="1" applyFont="1">
      <alignment horizontal="left"/>
    </xf>
    <xf borderId="0" fillId="0" fontId="14" numFmtId="0" xfId="0" applyAlignment="1" applyFont="1">
      <alignment horizontal="center"/>
    </xf>
    <xf borderId="27" fillId="0" fontId="14" numFmtId="0" xfId="0" applyAlignment="1" applyBorder="1" applyFont="1">
      <alignment horizontal="center"/>
    </xf>
    <xf borderId="28" fillId="14" fontId="15" numFmtId="0" xfId="0" applyAlignment="1" applyBorder="1" applyFont="1">
      <alignment horizontal="left"/>
    </xf>
    <xf borderId="29" fillId="14" fontId="15" numFmtId="0" xfId="0" applyAlignment="1" applyBorder="1" applyFont="1">
      <alignment horizontal="left"/>
    </xf>
    <xf borderId="30" fillId="14" fontId="3" numFmtId="164" xfId="0" applyAlignment="1" applyBorder="1" applyFont="1" applyNumberFormat="1">
      <alignment horizontal="center"/>
    </xf>
    <xf borderId="0" fillId="0" fontId="15" numFmtId="0" xfId="0" applyAlignment="1" applyFont="1">
      <alignment horizontal="center"/>
    </xf>
    <xf borderId="0" fillId="0" fontId="3" numFmtId="164" xfId="0" applyFont="1" applyNumberFormat="1"/>
    <xf borderId="8" fillId="0" fontId="22" numFmtId="0" xfId="0" applyBorder="1" applyFont="1"/>
    <xf borderId="8" fillId="0" fontId="14" numFmtId="0" xfId="0" applyBorder="1" applyFont="1"/>
    <xf borderId="0" fillId="0" fontId="22" numFmtId="0" xfId="0" applyFont="1"/>
    <xf borderId="0" fillId="0" fontId="14" numFmtId="0" xfId="0" applyFont="1"/>
    <xf borderId="0" fillId="0" fontId="23" numFmtId="0" xfId="0" applyAlignment="1" applyFont="1">
      <alignment horizontal="center"/>
    </xf>
    <xf borderId="0" fillId="0" fontId="2" numFmtId="0" xfId="0" applyAlignment="1" applyFont="1">
      <alignment horizontal="left" shrinkToFit="0" vertical="top" wrapText="1"/>
    </xf>
    <xf borderId="5" fillId="14" fontId="7" numFmtId="0" xfId="0" applyAlignment="1" applyBorder="1" applyFont="1">
      <alignment horizontal="center"/>
    </xf>
    <xf borderId="6" fillId="0" fontId="10" numFmtId="0" xfId="0" applyBorder="1" applyFont="1"/>
    <xf borderId="7" fillId="0" fontId="10" numFmtId="0" xfId="0" applyBorder="1" applyFont="1"/>
    <xf borderId="23" fillId="11" fontId="2" numFmtId="0" xfId="0" applyAlignment="1" applyBorder="1" applyFont="1">
      <alignment horizontal="left"/>
    </xf>
    <xf borderId="9" fillId="20" fontId="2" numFmtId="1" xfId="0" applyAlignment="1" applyBorder="1" applyFont="1" applyNumberFormat="1">
      <alignment horizontal="center" vertical="center"/>
    </xf>
    <xf borderId="0" fillId="0" fontId="2" numFmtId="1" xfId="0" applyFont="1" applyNumberFormat="1"/>
    <xf borderId="0" fillId="0" fontId="7" numFmtId="0" xfId="0" applyAlignment="1" applyFont="1">
      <alignment horizontal="left" shrinkToFit="0" vertical="center" wrapText="1"/>
    </xf>
    <xf borderId="9" fillId="20" fontId="2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shrinkToFit="0" wrapText="1"/>
    </xf>
    <xf borderId="9" fillId="20" fontId="2" numFmtId="0" xfId="0" applyAlignment="1" applyBorder="1" applyFont="1">
      <alignment horizontal="center" vertical="center"/>
    </xf>
    <xf borderId="23" fillId="11" fontId="2" numFmtId="0" xfId="0" applyAlignment="1" applyBorder="1" applyFont="1">
      <alignment horizontal="center"/>
    </xf>
    <xf borderId="0" fillId="0" fontId="2" numFmtId="2" xfId="0" applyAlignment="1" applyFont="1" applyNumberFormat="1">
      <alignment horizontal="center" vertical="center"/>
    </xf>
    <xf borderId="0" fillId="0" fontId="2" numFmtId="0" xfId="0" applyAlignment="1" applyFont="1">
      <alignment horizontal="center" shrinkToFit="0" wrapText="1"/>
    </xf>
    <xf borderId="9" fillId="0" fontId="2" numFmtId="0" xfId="0" applyAlignment="1" applyBorder="1" applyFont="1">
      <alignment shrinkToFit="0" vertical="top" wrapText="1"/>
    </xf>
    <xf borderId="9" fillId="0" fontId="12" numFmtId="0" xfId="0" applyAlignment="1" applyBorder="1" applyFont="1">
      <alignment shrinkToFit="0" vertical="top" wrapText="1"/>
    </xf>
    <xf borderId="9" fillId="12" fontId="2" numFmtId="1" xfId="0" applyAlignment="1" applyBorder="1" applyFont="1" applyNumberFormat="1">
      <alignment horizontal="center" vertical="center"/>
    </xf>
    <xf borderId="0" fillId="0" fontId="2" numFmtId="1" xfId="0" applyAlignment="1" applyFont="1" applyNumberFormat="1">
      <alignment horizontal="center" vertical="center"/>
    </xf>
    <xf borderId="9" fillId="0" fontId="2" numFmtId="0" xfId="0" applyAlignment="1" applyBorder="1" applyFont="1">
      <alignment horizontal="left" shrinkToFit="0" vertical="top" wrapText="1"/>
    </xf>
    <xf borderId="9" fillId="12" fontId="2" numFmtId="1" xfId="0" applyAlignment="1" applyBorder="1" applyFont="1" applyNumberFormat="1">
      <alignment horizontal="center" readingOrder="0" vertical="center"/>
    </xf>
    <xf borderId="9" fillId="20" fontId="2" numFmtId="2" xfId="0" applyAlignment="1" applyBorder="1" applyFont="1" applyNumberFormat="1">
      <alignment horizontal="center" vertical="center"/>
    </xf>
    <xf borderId="2" fillId="0" fontId="2" numFmtId="1" xfId="0" applyBorder="1" applyFont="1" applyNumberFormat="1"/>
    <xf borderId="9" fillId="10" fontId="2" numFmtId="0" xfId="0" applyBorder="1" applyFont="1"/>
    <xf borderId="1" fillId="0" fontId="2" numFmtId="0" xfId="0" applyAlignment="1" applyBorder="1" applyFont="1">
      <alignment horizontal="left" shrinkToFit="0" vertical="top" wrapText="1"/>
    </xf>
    <xf borderId="2" fillId="0" fontId="10" numFmtId="0" xfId="0" applyBorder="1" applyFont="1"/>
    <xf borderId="3" fillId="0" fontId="10" numFmtId="0" xfId="0" applyBorder="1" applyFont="1"/>
    <xf borderId="10" fillId="0" fontId="12" numFmtId="0" xfId="0" applyAlignment="1" applyBorder="1" applyFont="1">
      <alignment horizontal="center" vertical="center"/>
    </xf>
    <xf borderId="9" fillId="21" fontId="2" numFmtId="0" xfId="0" applyBorder="1" applyFill="1" applyFont="1"/>
    <xf borderId="11" fillId="0" fontId="10" numFmtId="0" xfId="0" applyBorder="1" applyFont="1"/>
    <xf borderId="12" fillId="0" fontId="10" numFmtId="0" xfId="0" applyBorder="1" applyFont="1"/>
    <xf borderId="10" fillId="0" fontId="2" numFmtId="0" xfId="0" applyAlignment="1" applyBorder="1" applyFont="1">
      <alignment horizontal="center"/>
    </xf>
    <xf borderId="9" fillId="14" fontId="2" numFmtId="0" xfId="0" applyBorder="1" applyFont="1"/>
    <xf borderId="0" fillId="0" fontId="12" numFmtId="0" xfId="0" applyAlignment="1" applyFont="1">
      <alignment horizontal="left" vertical="top"/>
    </xf>
    <xf borderId="9" fillId="18" fontId="2" numFmtId="0" xfId="0" applyBorder="1" applyFont="1"/>
    <xf borderId="8" fillId="0" fontId="12" numFmtId="0" xfId="0" applyBorder="1" applyFont="1"/>
    <xf borderId="2" fillId="0" fontId="12" numFmtId="0" xfId="0" applyBorder="1" applyFont="1"/>
    <xf borderId="9" fillId="12" fontId="2" numFmtId="0" xfId="0" applyBorder="1" applyFont="1"/>
    <xf borderId="1" fillId="0" fontId="2" numFmtId="0" xfId="0" applyAlignment="1" applyBorder="1" applyFont="1">
      <alignment horizontal="center" shrinkToFit="0" vertical="center" wrapText="1"/>
    </xf>
    <xf borderId="4" fillId="0" fontId="10" numFmtId="0" xfId="0" applyBorder="1" applyFont="1"/>
    <xf borderId="9" fillId="2" fontId="2" numFmtId="0" xfId="0" applyBorder="1" applyFont="1"/>
    <xf borderId="10" fillId="0" fontId="24" numFmtId="0" xfId="0" applyAlignment="1" applyBorder="1" applyFont="1">
      <alignment horizontal="center"/>
    </xf>
    <xf borderId="1" fillId="14" fontId="25" numFmtId="0" xfId="0" applyAlignment="1" applyBorder="1" applyFont="1">
      <alignment horizontal="center" shrinkToFit="0" vertical="center" wrapText="1"/>
    </xf>
    <xf borderId="31" fillId="0" fontId="10" numFmtId="0" xfId="0" applyBorder="1" applyFont="1"/>
    <xf borderId="32" fillId="14" fontId="12" numFmtId="0" xfId="0" applyAlignment="1" applyBorder="1" applyFont="1">
      <alignment horizontal="center" shrinkToFit="0" vertical="center" wrapText="1"/>
    </xf>
    <xf borderId="33" fillId="0" fontId="10" numFmtId="0" xfId="0" applyBorder="1" applyFont="1"/>
    <xf borderId="34" fillId="0" fontId="10" numFmtId="0" xfId="0" applyBorder="1" applyFont="1"/>
    <xf borderId="1" fillId="0" fontId="5" numFmtId="0" xfId="0" applyBorder="1" applyFont="1"/>
    <xf borderId="0" fillId="0" fontId="2" numFmtId="14" xfId="0" applyAlignment="1" applyFont="1" applyNumberFormat="1">
      <alignment horizontal="right"/>
    </xf>
    <xf borderId="1" fillId="0" fontId="26" numFmtId="0" xfId="0" applyBorder="1" applyFont="1"/>
    <xf borderId="13" fillId="22" fontId="2" numFmtId="0" xfId="0" applyBorder="1" applyFill="1" applyFont="1"/>
    <xf borderId="9" fillId="20" fontId="2" numFmtId="3" xfId="0" applyAlignment="1" applyBorder="1" applyFont="1" applyNumberFormat="1">
      <alignment horizontal="center"/>
    </xf>
    <xf borderId="9" fillId="20" fontId="2" numFmtId="1" xfId="0" applyAlignment="1" applyBorder="1" applyFont="1" applyNumberFormat="1">
      <alignment horizontal="center"/>
    </xf>
    <xf borderId="16" fillId="7" fontId="2" numFmtId="0" xfId="0" applyBorder="1" applyFont="1"/>
    <xf borderId="23" fillId="7" fontId="2" numFmtId="0" xfId="0" applyBorder="1" applyFont="1"/>
    <xf borderId="23" fillId="20" fontId="2" numFmtId="0" xfId="0" applyAlignment="1" applyBorder="1" applyFont="1">
      <alignment horizontal="center"/>
    </xf>
    <xf borderId="2" fillId="0" fontId="2" numFmtId="0" xfId="0" applyAlignment="1" applyBorder="1" applyFont="1">
      <alignment vertical="center"/>
    </xf>
    <xf borderId="3" fillId="0" fontId="2" numFmtId="0" xfId="0" applyAlignment="1" applyBorder="1" applyFont="1">
      <alignment horizontal="center"/>
    </xf>
    <xf borderId="23" fillId="7" fontId="7" numFmtId="0" xfId="0" applyAlignment="1" applyBorder="1" applyFont="1">
      <alignment horizontal="left"/>
    </xf>
    <xf borderId="23" fillId="7" fontId="2" numFmtId="0" xfId="0" applyAlignment="1" applyBorder="1" applyFont="1">
      <alignment horizontal="left"/>
    </xf>
    <xf borderId="9" fillId="20" fontId="2" numFmtId="0" xfId="0" applyBorder="1" applyFont="1"/>
    <xf borderId="9" fillId="15" fontId="2" numFmtId="0" xfId="0" applyBorder="1" applyFont="1"/>
    <xf borderId="23" fillId="23" fontId="2" numFmtId="0" xfId="0" applyBorder="1" applyFill="1" applyFont="1"/>
    <xf borderId="0" fillId="0" fontId="2" numFmtId="49" xfId="0" applyAlignment="1" applyFont="1" applyNumberFormat="1">
      <alignment horizontal="center" vertical="center"/>
    </xf>
    <xf borderId="12" fillId="0" fontId="2" numFmtId="0" xfId="0" applyAlignment="1" applyBorder="1" applyFont="1">
      <alignment horizontal="center"/>
    </xf>
    <xf borderId="5" fillId="20" fontId="2" numFmtId="0" xfId="0" applyAlignment="1" applyBorder="1" applyFont="1">
      <alignment horizontal="center"/>
    </xf>
    <xf borderId="23" fillId="21" fontId="2" numFmtId="0" xfId="0" applyAlignment="1" applyBorder="1" applyFont="1">
      <alignment horizontal="center"/>
    </xf>
    <xf borderId="5" fillId="20" fontId="2" numFmtId="2" xfId="0" applyAlignment="1" applyBorder="1" applyFont="1" applyNumberFormat="1">
      <alignment horizontal="center"/>
    </xf>
    <xf borderId="10" fillId="0" fontId="2" numFmtId="1" xfId="0" applyAlignment="1" applyBorder="1" applyFont="1" applyNumberFormat="1">
      <alignment horizontal="center"/>
    </xf>
    <xf borderId="5" fillId="20" fontId="2" numFmtId="0" xfId="0" applyAlignment="1" applyBorder="1" applyFont="1">
      <alignment horizontal="center" vertical="center"/>
    </xf>
    <xf borderId="6" fillId="0" fontId="2" numFmtId="0" xfId="0" applyBorder="1" applyFont="1"/>
    <xf borderId="6" fillId="0" fontId="2" numFmtId="0" xfId="0" applyAlignment="1" applyBorder="1" applyFont="1">
      <alignment horizontal="right"/>
    </xf>
    <xf borderId="8" fillId="0" fontId="27" numFmtId="1" xfId="0" applyBorder="1" applyFont="1" applyNumberFormat="1"/>
    <xf borderId="8" fillId="0" fontId="27" numFmtId="2" xfId="0" applyBorder="1" applyFont="1" applyNumberFormat="1"/>
    <xf borderId="8" fillId="0" fontId="27" numFmtId="1" xfId="0" applyAlignment="1" applyBorder="1" applyFont="1" applyNumberFormat="1">
      <alignment horizontal="left"/>
    </xf>
    <xf borderId="8" fillId="0" fontId="28" numFmtId="2" xfId="0" applyBorder="1" applyFont="1" applyNumberFormat="1"/>
    <xf borderId="8" fillId="0" fontId="28" numFmtId="1" xfId="0" applyBorder="1" applyFont="1" applyNumberFormat="1"/>
    <xf borderId="0" fillId="0" fontId="2" numFmtId="1" xfId="0" applyAlignment="1" applyFont="1" applyNumberFormat="1">
      <alignment horizontal="center"/>
    </xf>
    <xf borderId="0" fillId="0" fontId="24" numFmtId="0" xfId="0" applyAlignment="1" applyFont="1">
      <alignment horizontal="center"/>
    </xf>
    <xf borderId="0" fillId="0" fontId="2" numFmtId="3" xfId="0" applyAlignment="1" applyFont="1" applyNumberForma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jpg"/><Relationship Id="rId3" Type="http://schemas.openxmlformats.org/officeDocument/2006/relationships/image" Target="../media/image4.jpg"/><Relationship Id="rId4" Type="http://schemas.openxmlformats.org/officeDocument/2006/relationships/image" Target="../media/image7.jpg"/><Relationship Id="rId5" Type="http://schemas.openxmlformats.org/officeDocument/2006/relationships/image" Target="../media/image1.jpg"/><Relationship Id="rId6" Type="http://schemas.openxmlformats.org/officeDocument/2006/relationships/image" Target="../media/image6.jpg"/><Relationship Id="rId7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190500</xdr:colOff>
      <xdr:row>5</xdr:row>
      <xdr:rowOff>28575</xdr:rowOff>
    </xdr:from>
    <xdr:ext cx="3752850" cy="252412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190500</xdr:colOff>
      <xdr:row>31</xdr:row>
      <xdr:rowOff>47625</xdr:rowOff>
    </xdr:from>
    <xdr:ext cx="3114675" cy="2343150"/>
    <xdr:pic>
      <xdr:nvPicPr>
        <xdr:cNvPr id="0" name="image2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190500</xdr:colOff>
      <xdr:row>98</xdr:row>
      <xdr:rowOff>-76200</xdr:rowOff>
    </xdr:from>
    <xdr:ext cx="5715000" cy="2028825"/>
    <xdr:pic>
      <xdr:nvPicPr>
        <xdr:cNvPr id="0" name="image4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102</xdr:row>
      <xdr:rowOff>66675</xdr:rowOff>
    </xdr:from>
    <xdr:ext cx="1828800" cy="2447925"/>
    <xdr:pic>
      <xdr:nvPicPr>
        <xdr:cNvPr id="0" name="image7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103</xdr:row>
      <xdr:rowOff>-95250</xdr:rowOff>
    </xdr:from>
    <xdr:ext cx="1828800" cy="2447925"/>
    <xdr:pic>
      <xdr:nvPicPr>
        <xdr:cNvPr id="0" name="image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76200</xdr:colOff>
      <xdr:row>103</xdr:row>
      <xdr:rowOff>-95250</xdr:rowOff>
    </xdr:from>
    <xdr:ext cx="1828800" cy="2447925"/>
    <xdr:pic>
      <xdr:nvPicPr>
        <xdr:cNvPr id="0" name="image6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200025</xdr:colOff>
      <xdr:row>103</xdr:row>
      <xdr:rowOff>-95250</xdr:rowOff>
    </xdr:from>
    <xdr:ext cx="1828800" cy="2447925"/>
    <xdr:pic>
      <xdr:nvPicPr>
        <xdr:cNvPr id="0" name="image5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3.43"/>
    <col customWidth="1" min="3" max="3" width="1.43"/>
    <col customWidth="1" min="4" max="4" width="20.43"/>
    <col customWidth="1" min="5" max="5" width="1.43"/>
    <col customWidth="1" min="6" max="6" width="18.29"/>
    <col customWidth="1" min="7" max="7" width="1.43"/>
    <col customWidth="1" min="8" max="8" width="10.29"/>
    <col customWidth="1" min="9" max="9" width="1.43"/>
    <col customWidth="1" min="10" max="10" width="9.29"/>
    <col customWidth="1" min="11" max="11" width="1.43"/>
    <col customWidth="1" min="12" max="12" width="16.43"/>
    <col customWidth="1" min="13" max="13" width="5.14"/>
    <col customWidth="1" min="14" max="14" width="19.71"/>
    <col customWidth="1" min="15" max="15" width="1.43"/>
    <col customWidth="1" min="16" max="16" width="3.29"/>
    <col customWidth="1" min="17" max="30" width="11.43"/>
  </cols>
  <sheetData>
    <row r="1" ht="27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ht="27.75" customHeight="1">
      <c r="A2" s="1"/>
      <c r="B2" s="3" t="s">
        <v>1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ht="3.75" customHeight="1">
      <c r="A3" s="4"/>
      <c r="B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5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ht="12.75" customHeight="1">
      <c r="A4" s="4" t="s">
        <v>2</v>
      </c>
      <c r="B4" s="2"/>
      <c r="C4" s="4"/>
      <c r="D4" s="2"/>
      <c r="E4" s="2"/>
      <c r="F4" s="2"/>
      <c r="G4" s="2"/>
      <c r="H4" s="2"/>
      <c r="I4" s="2"/>
      <c r="J4" s="2"/>
      <c r="K4" s="2"/>
      <c r="L4" s="2"/>
      <c r="M4" s="2"/>
      <c r="N4" s="6" t="s">
        <v>3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ht="2.25" customHeight="1">
      <c r="A5" s="2"/>
      <c r="B5" s="2"/>
      <c r="C5" s="7"/>
      <c r="D5" s="7"/>
      <c r="E5" s="2"/>
      <c r="F5" s="2"/>
      <c r="G5" s="2"/>
      <c r="H5" s="2"/>
      <c r="I5" s="2"/>
      <c r="J5" s="2"/>
      <c r="K5" s="2"/>
      <c r="L5" s="2"/>
      <c r="M5" s="2"/>
      <c r="N5" s="5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ht="3.75" customHeight="1">
      <c r="A6" s="8"/>
      <c r="B6" s="9"/>
      <c r="C6" s="10"/>
      <c r="D6" s="10"/>
      <c r="E6" s="9"/>
      <c r="F6" s="9"/>
      <c r="G6" s="9"/>
      <c r="H6" s="9"/>
      <c r="I6" s="9"/>
      <c r="J6" s="9"/>
      <c r="K6" s="9"/>
      <c r="L6" s="9"/>
      <c r="M6" s="9"/>
      <c r="N6" s="11"/>
      <c r="O6" s="1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ht="13.5" customHeight="1">
      <c r="A7" s="13"/>
      <c r="B7" s="14" t="s">
        <v>4</v>
      </c>
      <c r="C7" s="15"/>
      <c r="D7" s="16"/>
      <c r="E7" s="2"/>
      <c r="F7" s="17"/>
      <c r="G7" s="17"/>
      <c r="H7" s="17"/>
      <c r="I7" s="17"/>
      <c r="J7" s="17"/>
      <c r="K7" s="17"/>
      <c r="L7" s="17"/>
      <c r="M7" s="2"/>
      <c r="N7" s="18" t="s">
        <v>5</v>
      </c>
      <c r="O7" s="19"/>
      <c r="P7" s="2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ht="3.75" customHeight="1">
      <c r="A8" s="13"/>
      <c r="B8" s="21"/>
      <c r="C8" s="21"/>
      <c r="D8" s="21"/>
      <c r="E8" s="2"/>
      <c r="F8" s="2"/>
      <c r="G8" s="2"/>
      <c r="H8" s="2"/>
      <c r="I8" s="2"/>
      <c r="J8" s="2"/>
      <c r="K8" s="2"/>
      <c r="L8" s="2"/>
      <c r="M8" s="2"/>
      <c r="N8" s="5"/>
      <c r="O8" s="19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ht="13.5" customHeight="1">
      <c r="A9" s="13"/>
      <c r="B9" s="14" t="s">
        <v>6</v>
      </c>
      <c r="C9" s="15"/>
      <c r="D9" s="16"/>
      <c r="E9" s="2"/>
      <c r="F9" s="17"/>
      <c r="G9" s="17"/>
      <c r="H9" s="17"/>
      <c r="I9" s="17"/>
      <c r="J9" s="17"/>
      <c r="K9" s="17"/>
      <c r="L9" s="17"/>
      <c r="M9" s="2"/>
      <c r="N9" s="18" t="s">
        <v>7</v>
      </c>
      <c r="O9" s="19"/>
      <c r="P9" s="2"/>
      <c r="Q9" s="2"/>
      <c r="R9" s="2"/>
      <c r="S9" s="2"/>
      <c r="T9" s="2"/>
      <c r="U9" s="2"/>
      <c r="V9" s="2"/>
      <c r="W9" s="2"/>
      <c r="X9" s="2" t="s">
        <v>8</v>
      </c>
      <c r="Y9" s="2" t="s">
        <v>7</v>
      </c>
      <c r="Z9" s="2"/>
      <c r="AA9" s="2"/>
      <c r="AB9" s="2"/>
      <c r="AC9" s="2"/>
      <c r="AD9" s="2"/>
    </row>
    <row r="10" ht="3.75" customHeight="1">
      <c r="A10" s="13"/>
      <c r="B10" s="21"/>
      <c r="C10" s="21"/>
      <c r="D10" s="21"/>
      <c r="E10" s="2"/>
      <c r="F10" s="2"/>
      <c r="G10" s="2"/>
      <c r="H10" s="2"/>
      <c r="I10" s="2"/>
      <c r="J10" s="2"/>
      <c r="K10" s="2"/>
      <c r="L10" s="2"/>
      <c r="M10" s="2"/>
      <c r="N10" s="5"/>
      <c r="O10" s="19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ht="13.5" customHeight="1">
      <c r="A11" s="13"/>
      <c r="B11" s="14" t="s">
        <v>9</v>
      </c>
      <c r="C11" s="15"/>
      <c r="D11" s="16"/>
      <c r="E11" s="2"/>
      <c r="F11" s="17"/>
      <c r="G11" s="17"/>
      <c r="H11" s="17"/>
      <c r="I11" s="17"/>
      <c r="J11" s="17"/>
      <c r="K11" s="17"/>
      <c r="L11" s="17"/>
      <c r="M11" s="2"/>
      <c r="N11" s="18" t="s">
        <v>10</v>
      </c>
      <c r="O11" s="19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ht="3.75" customHeight="1">
      <c r="A12" s="13"/>
      <c r="B12" s="21"/>
      <c r="C12" s="21"/>
      <c r="D12" s="21"/>
      <c r="E12" s="2"/>
      <c r="F12" s="2"/>
      <c r="G12" s="2"/>
      <c r="H12" s="2"/>
      <c r="I12" s="2"/>
      <c r="J12" s="2"/>
      <c r="K12" s="2"/>
      <c r="L12" s="2"/>
      <c r="M12" s="2"/>
      <c r="N12" s="5"/>
      <c r="O12" s="19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ht="13.5" customHeight="1">
      <c r="A13" s="13"/>
      <c r="B13" s="14" t="s">
        <v>11</v>
      </c>
      <c r="C13" s="15"/>
      <c r="D13" s="16"/>
      <c r="E13" s="2"/>
      <c r="F13" s="17"/>
      <c r="G13" s="17"/>
      <c r="H13" s="17"/>
      <c r="I13" s="17"/>
      <c r="J13" s="17"/>
      <c r="K13" s="17"/>
      <c r="L13" s="17"/>
      <c r="M13" s="2"/>
      <c r="N13" s="18" t="s">
        <v>12</v>
      </c>
      <c r="O13" s="19"/>
      <c r="P13" s="2"/>
      <c r="Q13" s="2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ht="3.75" customHeight="1">
      <c r="A14" s="23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24"/>
      <c r="O14" s="25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ht="3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5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ht="12.75" customHeight="1">
      <c r="A16" s="4" t="s">
        <v>13</v>
      </c>
      <c r="B16" s="4"/>
      <c r="C16" s="2"/>
      <c r="D16" s="4"/>
      <c r="E16" s="2"/>
      <c r="F16" s="2"/>
      <c r="G16" s="2"/>
      <c r="H16" s="2"/>
      <c r="I16" s="2"/>
      <c r="J16" s="2"/>
      <c r="K16" s="2"/>
      <c r="L16" s="2"/>
      <c r="M16" s="2"/>
      <c r="N16" s="26" t="s">
        <v>14</v>
      </c>
      <c r="O16" s="2"/>
      <c r="P16" s="2"/>
      <c r="Q16" s="5"/>
      <c r="X16" s="2"/>
      <c r="Y16" s="2"/>
      <c r="Z16" s="2"/>
      <c r="AA16" s="2"/>
      <c r="AB16" s="2"/>
      <c r="AC16" s="2"/>
      <c r="AD16" s="2"/>
    </row>
    <row r="17" ht="2.25" customHeight="1">
      <c r="A17" s="2"/>
      <c r="B17" s="2"/>
      <c r="C17" s="27"/>
      <c r="D17" s="27"/>
      <c r="E17" s="2"/>
      <c r="F17" s="2"/>
      <c r="G17" s="2"/>
      <c r="H17" s="2"/>
      <c r="I17" s="2"/>
      <c r="J17" s="2"/>
      <c r="K17" s="2"/>
      <c r="L17" s="2"/>
      <c r="M17" s="2"/>
      <c r="N17" s="5"/>
      <c r="O17" s="2"/>
      <c r="P17" s="2"/>
      <c r="X17" s="2"/>
      <c r="Y17" s="2"/>
      <c r="Z17" s="2"/>
      <c r="AA17" s="2"/>
      <c r="AB17" s="2"/>
      <c r="AC17" s="2"/>
      <c r="AD17" s="2"/>
    </row>
    <row r="18" ht="3.75" customHeight="1">
      <c r="A18" s="8"/>
      <c r="B18" s="9"/>
      <c r="C18" s="28"/>
      <c r="D18" s="28"/>
      <c r="E18" s="9"/>
      <c r="F18" s="9"/>
      <c r="G18" s="9"/>
      <c r="H18" s="9"/>
      <c r="I18" s="9"/>
      <c r="J18" s="9"/>
      <c r="K18" s="9"/>
      <c r="L18" s="9"/>
      <c r="M18" s="9"/>
      <c r="N18" s="11"/>
      <c r="O18" s="12"/>
      <c r="P18" s="2"/>
      <c r="X18" s="2"/>
      <c r="Y18" s="2"/>
      <c r="Z18" s="2"/>
      <c r="AA18" s="2"/>
      <c r="AB18" s="2"/>
      <c r="AC18" s="2"/>
      <c r="AD18" s="2"/>
    </row>
    <row r="19" ht="12.75" customHeight="1">
      <c r="A19" s="13"/>
      <c r="B19" s="14" t="s">
        <v>15</v>
      </c>
      <c r="C19" s="15"/>
      <c r="D19" s="16"/>
      <c r="E19" s="2"/>
      <c r="F19" s="29" t="s">
        <v>16</v>
      </c>
      <c r="G19" s="30"/>
      <c r="H19" s="30"/>
      <c r="I19" s="30"/>
      <c r="J19" s="30"/>
      <c r="K19" s="30"/>
      <c r="L19" s="30"/>
      <c r="M19" s="30"/>
      <c r="N19" s="31"/>
      <c r="O19" s="19"/>
      <c r="P19" s="2"/>
      <c r="X19" s="2"/>
      <c r="Y19" s="2"/>
      <c r="Z19" s="2"/>
      <c r="AA19" s="2"/>
      <c r="AB19" s="2"/>
      <c r="AC19" s="2"/>
      <c r="AD19" s="2"/>
    </row>
    <row r="20" ht="3.75" customHeight="1">
      <c r="A20" s="13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5"/>
      <c r="O20" s="19"/>
      <c r="P20" s="2"/>
      <c r="X20" s="2"/>
      <c r="Y20" s="2"/>
      <c r="Z20" s="2"/>
      <c r="AA20" s="2"/>
      <c r="AB20" s="2"/>
      <c r="AC20" s="2"/>
      <c r="AD20" s="2"/>
    </row>
    <row r="21" ht="13.5" customHeight="1">
      <c r="A21" s="13"/>
      <c r="B21" s="14" t="s">
        <v>17</v>
      </c>
      <c r="C21" s="15"/>
      <c r="D21" s="16"/>
      <c r="E21" s="2"/>
      <c r="F21" s="29" t="s">
        <v>18</v>
      </c>
      <c r="G21" s="30"/>
      <c r="H21" s="30"/>
      <c r="I21" s="30"/>
      <c r="J21" s="30"/>
      <c r="K21" s="30"/>
      <c r="L21" s="30"/>
      <c r="M21" s="30"/>
      <c r="N21" s="31"/>
      <c r="O21" s="19"/>
      <c r="P21" s="2"/>
      <c r="X21" s="2"/>
      <c r="Y21" s="2"/>
      <c r="Z21" s="2"/>
      <c r="AA21" s="2"/>
      <c r="AB21" s="2"/>
      <c r="AC21" s="2"/>
      <c r="AD21" s="2"/>
    </row>
    <row r="22" ht="3.75" customHeight="1">
      <c r="A22" s="13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5"/>
      <c r="O22" s="19"/>
      <c r="P22" s="2"/>
      <c r="X22" s="2"/>
      <c r="Y22" s="2"/>
      <c r="Z22" s="2"/>
      <c r="AA22" s="2"/>
      <c r="AB22" s="2"/>
      <c r="AC22" s="2"/>
      <c r="AD22" s="2"/>
    </row>
    <row r="23" ht="13.5" customHeight="1">
      <c r="A23" s="13"/>
      <c r="B23" s="14" t="s">
        <v>19</v>
      </c>
      <c r="C23" s="15"/>
      <c r="D23" s="16"/>
      <c r="E23" s="2"/>
      <c r="F23" s="32"/>
      <c r="G23" s="33"/>
      <c r="H23" s="33"/>
      <c r="I23" s="33"/>
      <c r="J23" s="33"/>
      <c r="K23" s="33"/>
      <c r="L23" s="33"/>
      <c r="M23" s="2"/>
      <c r="N23" s="34">
        <v>208.0</v>
      </c>
      <c r="O23" s="19"/>
      <c r="P23" s="20"/>
      <c r="X23" s="2"/>
      <c r="Y23" s="2"/>
      <c r="Z23" s="2"/>
      <c r="AA23" s="2"/>
      <c r="AB23" s="2"/>
      <c r="AC23" s="2"/>
      <c r="AD23" s="2"/>
    </row>
    <row r="24" ht="3.75" customHeight="1">
      <c r="A24" s="13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19"/>
      <c r="P24" s="2"/>
      <c r="X24" s="2"/>
      <c r="Y24" s="2"/>
      <c r="Z24" s="2"/>
      <c r="AA24" s="2"/>
      <c r="AB24" s="2"/>
      <c r="AC24" s="2"/>
      <c r="AD24" s="2"/>
    </row>
    <row r="25" ht="13.5" customHeight="1">
      <c r="A25" s="13"/>
      <c r="B25" s="14"/>
      <c r="C25" s="15"/>
      <c r="D25" s="16"/>
      <c r="E25" s="2"/>
      <c r="F25" s="17"/>
      <c r="G25" s="17"/>
      <c r="H25" s="17"/>
      <c r="I25" s="17"/>
      <c r="J25" s="17"/>
      <c r="K25" s="17"/>
      <c r="L25" s="17"/>
      <c r="M25" s="2"/>
      <c r="N25" s="35"/>
      <c r="O25" s="19"/>
      <c r="P25" s="2"/>
      <c r="X25" s="2"/>
      <c r="Y25" s="2"/>
      <c r="Z25" s="2"/>
      <c r="AA25" s="2"/>
      <c r="AB25" s="2"/>
      <c r="AC25" s="2"/>
      <c r="AD25" s="2"/>
    </row>
    <row r="26" ht="3.75" customHeight="1">
      <c r="A26" s="13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5"/>
      <c r="O26" s="19"/>
      <c r="P26" s="2"/>
      <c r="X26" s="2"/>
      <c r="Y26" s="2"/>
      <c r="Z26" s="2"/>
      <c r="AA26" s="2"/>
      <c r="AB26" s="2"/>
      <c r="AC26" s="2"/>
      <c r="AD26" s="2"/>
    </row>
    <row r="27" ht="13.5" customHeight="1">
      <c r="A27" s="13"/>
      <c r="B27" s="14" t="s">
        <v>20</v>
      </c>
      <c r="C27" s="15"/>
      <c r="D27" s="16"/>
      <c r="E27" s="2"/>
      <c r="F27" s="29" t="s">
        <v>21</v>
      </c>
      <c r="G27" s="30"/>
      <c r="H27" s="30"/>
      <c r="I27" s="30"/>
      <c r="J27" s="30"/>
      <c r="K27" s="30"/>
      <c r="L27" s="30"/>
      <c r="M27" s="30"/>
      <c r="N27" s="31"/>
      <c r="O27" s="19"/>
      <c r="P27" s="2"/>
      <c r="X27" s="2"/>
      <c r="Y27" s="2"/>
      <c r="Z27" s="2"/>
      <c r="AA27" s="2"/>
      <c r="AB27" s="2"/>
      <c r="AC27" s="2"/>
      <c r="AD27" s="2"/>
    </row>
    <row r="28" ht="3.75" customHeight="1">
      <c r="A28" s="13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9"/>
      <c r="P28" s="2"/>
      <c r="X28" s="2"/>
      <c r="Y28" s="2"/>
      <c r="Z28" s="2"/>
      <c r="AA28" s="2"/>
      <c r="AB28" s="2"/>
      <c r="AC28" s="2"/>
      <c r="AD28" s="2"/>
    </row>
    <row r="29" ht="9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5"/>
      <c r="O29" s="2"/>
      <c r="P29" s="2"/>
      <c r="X29" s="2"/>
      <c r="Y29" s="2"/>
      <c r="Z29" s="2"/>
      <c r="AA29" s="2"/>
      <c r="AB29" s="2"/>
      <c r="AC29" s="2"/>
      <c r="AD29" s="2"/>
    </row>
    <row r="30" ht="12.75" customHeight="1">
      <c r="A30" s="4" t="s">
        <v>22</v>
      </c>
      <c r="B30" s="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6" t="s">
        <v>3</v>
      </c>
      <c r="O30" s="2"/>
      <c r="P30" s="2"/>
      <c r="X30" s="2"/>
      <c r="Y30" s="2"/>
      <c r="Z30" s="2"/>
      <c r="AA30" s="2"/>
      <c r="AB30" s="2"/>
      <c r="AC30" s="2"/>
      <c r="AD30" s="2"/>
    </row>
    <row r="31" ht="2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5"/>
      <c r="O31" s="2"/>
      <c r="P31" s="2"/>
      <c r="X31" s="2"/>
      <c r="Y31" s="2"/>
      <c r="Z31" s="2"/>
      <c r="AA31" s="2"/>
      <c r="AB31" s="2"/>
      <c r="AC31" s="2"/>
      <c r="AD31" s="2"/>
    </row>
    <row r="32" ht="3.75" customHeight="1">
      <c r="A32" s="8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1"/>
      <c r="O32" s="12"/>
      <c r="P32" s="2"/>
      <c r="X32" s="2"/>
      <c r="Y32" s="2"/>
      <c r="Z32" s="2"/>
      <c r="AA32" s="2"/>
      <c r="AB32" s="2"/>
      <c r="AC32" s="2"/>
      <c r="AD32" s="2"/>
    </row>
    <row r="33" ht="12.75" customHeight="1">
      <c r="A33" s="13"/>
      <c r="B33" s="14" t="s">
        <v>23</v>
      </c>
      <c r="C33" s="15"/>
      <c r="D33" s="16"/>
      <c r="E33" s="2"/>
      <c r="F33" s="36"/>
      <c r="G33" s="30"/>
      <c r="H33" s="30"/>
      <c r="I33" s="30"/>
      <c r="J33" s="30"/>
      <c r="K33" s="30"/>
      <c r="L33" s="31"/>
      <c r="M33" s="2"/>
      <c r="N33" s="18" t="s">
        <v>24</v>
      </c>
      <c r="O33" s="19"/>
      <c r="P33" s="2"/>
      <c r="X33" s="2" t="s">
        <v>25</v>
      </c>
      <c r="Y33" s="2" t="s">
        <v>26</v>
      </c>
      <c r="Z33" s="2" t="s">
        <v>27</v>
      </c>
      <c r="AA33" s="2" t="s">
        <v>28</v>
      </c>
      <c r="AB33" s="2" t="s">
        <v>29</v>
      </c>
      <c r="AC33" s="2" t="s">
        <v>24</v>
      </c>
      <c r="AD33" s="2"/>
    </row>
    <row r="34" ht="3.75" customHeight="1">
      <c r="A34" s="13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5"/>
      <c r="O34" s="19"/>
      <c r="P34" s="2"/>
      <c r="X34" s="2"/>
      <c r="Y34" s="2"/>
      <c r="Z34" s="2"/>
      <c r="AA34" s="2"/>
      <c r="AB34" s="2"/>
      <c r="AC34" s="2"/>
      <c r="AD34" s="2"/>
    </row>
    <row r="35" ht="13.5" customHeight="1">
      <c r="A35" s="13"/>
      <c r="B35" s="14" t="s">
        <v>30</v>
      </c>
      <c r="C35" s="15"/>
      <c r="D35" s="16"/>
      <c r="E35" s="2"/>
      <c r="F35" s="37"/>
      <c r="G35" s="17"/>
      <c r="H35" s="17"/>
      <c r="I35" s="17"/>
      <c r="J35" s="17"/>
      <c r="K35" s="17"/>
      <c r="L35" s="17" t="s">
        <v>31</v>
      </c>
      <c r="M35" s="2"/>
      <c r="N35" s="18" t="s">
        <v>32</v>
      </c>
      <c r="O35" s="19"/>
      <c r="P35" s="2"/>
      <c r="X35" s="2" t="s">
        <v>32</v>
      </c>
      <c r="Y35" s="2" t="s">
        <v>33</v>
      </c>
      <c r="Z35" s="2" t="s">
        <v>34</v>
      </c>
      <c r="AA35" s="2" t="s">
        <v>35</v>
      </c>
      <c r="AB35" s="2"/>
      <c r="AC35" s="2"/>
      <c r="AD35" s="2"/>
    </row>
    <row r="36" ht="3.75" customHeight="1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5"/>
      <c r="O36" s="19"/>
      <c r="P36" s="2"/>
      <c r="X36" s="2"/>
      <c r="Y36" s="2"/>
      <c r="Z36" s="2"/>
      <c r="AA36" s="2"/>
      <c r="AB36" s="2"/>
      <c r="AC36" s="2"/>
      <c r="AD36" s="2"/>
    </row>
    <row r="37" ht="12.75" customHeight="1">
      <c r="A37" s="13"/>
      <c r="B37" s="14" t="s">
        <v>36</v>
      </c>
      <c r="C37" s="15"/>
      <c r="D37" s="16"/>
      <c r="E37" s="2"/>
      <c r="F37" s="38" t="s">
        <v>37</v>
      </c>
      <c r="G37" s="39"/>
      <c r="H37" s="38" t="s">
        <v>38</v>
      </c>
      <c r="I37" s="2"/>
      <c r="J37" s="2" t="s">
        <v>39</v>
      </c>
      <c r="K37" s="17"/>
      <c r="L37" s="17"/>
      <c r="M37" s="2"/>
      <c r="N37" s="18" t="s">
        <v>40</v>
      </c>
      <c r="O37" s="19"/>
      <c r="P37" s="2"/>
      <c r="X37" s="2" t="s">
        <v>40</v>
      </c>
      <c r="Y37" s="2" t="s">
        <v>41</v>
      </c>
      <c r="Z37" s="2" t="s">
        <v>42</v>
      </c>
      <c r="AA37" s="2" t="s">
        <v>29</v>
      </c>
      <c r="AB37" s="2" t="s">
        <v>43</v>
      </c>
      <c r="AC37" s="2" t="s">
        <v>44</v>
      </c>
      <c r="AD37" s="2"/>
    </row>
    <row r="38" ht="3.75" customHeight="1">
      <c r="A38" s="13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5"/>
      <c r="O38" s="19"/>
      <c r="P38" s="2"/>
      <c r="X38" s="2"/>
      <c r="Y38" s="2"/>
      <c r="Z38" s="2"/>
      <c r="AA38" s="2"/>
      <c r="AB38" s="2"/>
      <c r="AC38" s="2"/>
      <c r="AD38" s="2"/>
    </row>
    <row r="39" ht="13.5" customHeight="1">
      <c r="A39" s="13"/>
      <c r="B39" s="2"/>
      <c r="C39" s="2"/>
      <c r="D39" s="2"/>
      <c r="E39" s="2"/>
      <c r="F39" s="17"/>
      <c r="G39" s="17"/>
      <c r="H39" s="17"/>
      <c r="I39" s="2"/>
      <c r="J39" s="2" t="s">
        <v>45</v>
      </c>
      <c r="K39" s="17"/>
      <c r="L39" s="17"/>
      <c r="M39" s="2"/>
      <c r="N39" s="18" t="s">
        <v>40</v>
      </c>
      <c r="O39" s="19"/>
      <c r="P39" s="2"/>
      <c r="X39" s="2" t="s">
        <v>40</v>
      </c>
      <c r="Y39" s="2" t="s">
        <v>41</v>
      </c>
      <c r="Z39" s="2" t="s">
        <v>42</v>
      </c>
      <c r="AA39" s="2" t="s">
        <v>29</v>
      </c>
      <c r="AB39" s="2" t="s">
        <v>43</v>
      </c>
      <c r="AC39" s="2" t="s">
        <v>44</v>
      </c>
      <c r="AD39" s="2"/>
    </row>
    <row r="40" ht="3.75" customHeight="1">
      <c r="A40" s="13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5"/>
      <c r="O40" s="19"/>
      <c r="P40" s="2"/>
      <c r="X40" s="2"/>
      <c r="Y40" s="2"/>
      <c r="Z40" s="2"/>
      <c r="AA40" s="2"/>
      <c r="AB40" s="2"/>
      <c r="AC40" s="2"/>
      <c r="AD40" s="2"/>
    </row>
    <row r="41" ht="13.5" customHeight="1">
      <c r="A41" s="13"/>
      <c r="B41" s="2"/>
      <c r="C41" s="2"/>
      <c r="D41" s="2"/>
      <c r="E41" s="2"/>
      <c r="F41" s="17"/>
      <c r="G41" s="17"/>
      <c r="H41" s="17"/>
      <c r="I41" s="2"/>
      <c r="J41" s="2" t="s">
        <v>46</v>
      </c>
      <c r="K41" s="17"/>
      <c r="L41" s="17"/>
      <c r="M41" s="2"/>
      <c r="N41" s="18" t="s">
        <v>40</v>
      </c>
      <c r="O41" s="19"/>
      <c r="P41" s="2"/>
      <c r="X41" s="2" t="s">
        <v>40</v>
      </c>
      <c r="Y41" s="2" t="s">
        <v>41</v>
      </c>
      <c r="Z41" s="2" t="s">
        <v>42</v>
      </c>
      <c r="AA41" s="2" t="s">
        <v>29</v>
      </c>
      <c r="AB41" s="2" t="s">
        <v>43</v>
      </c>
      <c r="AC41" s="2" t="s">
        <v>44</v>
      </c>
      <c r="AD41" s="2"/>
    </row>
    <row r="42" ht="3.75" customHeight="1">
      <c r="A42" s="13"/>
      <c r="B42" s="2"/>
      <c r="C42" s="2"/>
      <c r="D42" s="2"/>
      <c r="E42" s="2"/>
      <c r="F42" s="2"/>
      <c r="G42" s="2"/>
      <c r="H42" s="17"/>
      <c r="I42" s="2"/>
      <c r="J42" s="2"/>
      <c r="K42" s="2"/>
      <c r="L42" s="2"/>
      <c r="M42" s="2"/>
      <c r="N42" s="5"/>
      <c r="O42" s="19"/>
      <c r="P42" s="2"/>
      <c r="X42" s="2"/>
      <c r="Y42" s="2"/>
      <c r="Z42" s="2"/>
      <c r="AA42" s="2"/>
      <c r="AB42" s="2"/>
      <c r="AC42" s="2"/>
      <c r="AD42" s="2"/>
    </row>
    <row r="43" ht="13.5" customHeight="1">
      <c r="A43" s="13"/>
      <c r="B43" s="2"/>
      <c r="C43" s="2"/>
      <c r="D43" s="2"/>
      <c r="E43" s="2"/>
      <c r="F43" s="17"/>
      <c r="G43" s="17"/>
      <c r="H43" s="17"/>
      <c r="I43" s="2"/>
      <c r="J43" s="2" t="s">
        <v>47</v>
      </c>
      <c r="K43" s="17"/>
      <c r="L43" s="17"/>
      <c r="M43" s="2"/>
      <c r="N43" s="40" t="s">
        <v>44</v>
      </c>
      <c r="O43" s="19"/>
      <c r="P43" s="2"/>
      <c r="X43" s="2" t="s">
        <v>40</v>
      </c>
      <c r="Y43" s="2" t="s">
        <v>41</v>
      </c>
      <c r="Z43" s="2" t="s">
        <v>42</v>
      </c>
      <c r="AA43" s="2" t="s">
        <v>29</v>
      </c>
      <c r="AB43" s="2" t="s">
        <v>43</v>
      </c>
      <c r="AC43" s="2" t="s">
        <v>44</v>
      </c>
      <c r="AD43" s="2"/>
    </row>
    <row r="44" ht="3.75" customHeight="1">
      <c r="A44" s="23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4"/>
      <c r="O44" s="25"/>
      <c r="P44" s="2"/>
      <c r="X44" s="2"/>
      <c r="Y44" s="2"/>
      <c r="Z44" s="2"/>
      <c r="AA44" s="2"/>
      <c r="AB44" s="2"/>
      <c r="AC44" s="2"/>
      <c r="AD44" s="2"/>
    </row>
    <row r="45" ht="9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5"/>
      <c r="O45" s="2"/>
      <c r="P45" s="2"/>
      <c r="X45" s="2"/>
      <c r="Y45" s="2"/>
      <c r="Z45" s="2"/>
      <c r="AA45" s="2"/>
      <c r="AB45" s="2"/>
      <c r="AC45" s="2"/>
      <c r="AD45" s="2"/>
    </row>
    <row r="46" ht="12.75" customHeight="1">
      <c r="A46" s="4" t="s">
        <v>48</v>
      </c>
      <c r="B46" s="4"/>
      <c r="C46" s="2"/>
      <c r="D46" s="2"/>
      <c r="E46" s="2"/>
      <c r="F46" s="2"/>
      <c r="G46" s="2"/>
      <c r="H46" s="2"/>
      <c r="I46" s="2"/>
      <c r="J46" s="2"/>
      <c r="K46" s="2"/>
      <c r="L46" s="2"/>
      <c r="M46" s="41"/>
      <c r="N46" s="6" t="s">
        <v>49</v>
      </c>
      <c r="O46" s="2"/>
      <c r="P46" s="2"/>
      <c r="X46" s="2"/>
      <c r="Y46" s="2"/>
      <c r="Z46" s="2"/>
      <c r="AA46" s="2"/>
      <c r="AB46" s="2"/>
      <c r="AC46" s="2"/>
      <c r="AD46" s="2"/>
    </row>
    <row r="47" ht="2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5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ht="3.75" customHeight="1">
      <c r="A48" s="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11"/>
      <c r="O48" s="1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ht="12.75" customHeight="1">
      <c r="A49" s="13"/>
      <c r="B49" s="14" t="s">
        <v>50</v>
      </c>
      <c r="C49" s="15"/>
      <c r="D49" s="16"/>
      <c r="E49" s="2"/>
      <c r="F49" s="17"/>
      <c r="G49" s="17"/>
      <c r="H49" s="42">
        <v>2000.0</v>
      </c>
      <c r="I49" s="17"/>
      <c r="J49" s="17"/>
      <c r="K49" s="17"/>
      <c r="L49" s="43" t="s">
        <v>51</v>
      </c>
      <c r="M49" s="2"/>
      <c r="N49" s="18">
        <v>1966.0</v>
      </c>
      <c r="O49" s="19"/>
      <c r="P49" s="2"/>
      <c r="Q49" s="2"/>
      <c r="R49" s="2"/>
      <c r="S49" s="2"/>
      <c r="T49" s="2"/>
      <c r="U49" s="2"/>
      <c r="V49" s="2"/>
      <c r="W49" s="2"/>
      <c r="X49" s="2">
        <v>15.0</v>
      </c>
      <c r="Y49" s="2">
        <v>1080.0</v>
      </c>
      <c r="Z49" s="2">
        <v>1700.0</v>
      </c>
      <c r="AA49" s="2">
        <v>1966.0</v>
      </c>
      <c r="AB49" s="2"/>
      <c r="AC49" s="2"/>
      <c r="AD49" s="2"/>
    </row>
    <row r="50" ht="3.75" customHeight="1">
      <c r="A50" s="13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5"/>
      <c r="O50" s="19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ht="13.5" customHeight="1">
      <c r="A51" s="13"/>
      <c r="B51" s="14" t="s">
        <v>52</v>
      </c>
      <c r="C51" s="15"/>
      <c r="D51" s="16" t="s">
        <v>53</v>
      </c>
      <c r="E51" s="2"/>
      <c r="F51" s="17"/>
      <c r="G51" s="17"/>
      <c r="H51" s="17"/>
      <c r="I51" s="17"/>
      <c r="J51" s="17"/>
      <c r="K51" s="17"/>
      <c r="L51" s="17"/>
      <c r="M51" s="2"/>
      <c r="N51" s="18"/>
      <c r="O51" s="19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ht="3.75" customHeight="1">
      <c r="A52" s="13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5"/>
      <c r="O52" s="19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ht="13.5" customHeight="1">
      <c r="A53" s="13"/>
      <c r="B53" s="14" t="s">
        <v>54</v>
      </c>
      <c r="C53" s="15"/>
      <c r="D53" s="16" t="s">
        <v>55</v>
      </c>
      <c r="E53" s="22"/>
      <c r="F53" s="44"/>
      <c r="G53" s="17"/>
      <c r="H53" s="17"/>
      <c r="I53" s="17"/>
      <c r="J53" s="17"/>
      <c r="K53" s="17"/>
      <c r="L53" s="17"/>
      <c r="M53" s="2"/>
      <c r="N53" s="40"/>
      <c r="O53" s="19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ht="3.75" customHeight="1">
      <c r="A54" s="13"/>
      <c r="B54" s="2"/>
      <c r="C54" s="2"/>
      <c r="D54" s="2"/>
      <c r="E54" s="2"/>
      <c r="F54" s="2"/>
      <c r="G54" s="2"/>
      <c r="H54" s="2"/>
      <c r="I54" s="2"/>
      <c r="J54" s="2"/>
      <c r="K54" s="9"/>
      <c r="L54" s="9"/>
      <c r="M54" s="2"/>
      <c r="N54" s="5"/>
      <c r="O54" s="19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ht="13.5" customHeight="1">
      <c r="A55" s="13"/>
      <c r="B55" s="14" t="s">
        <v>56</v>
      </c>
      <c r="C55" s="15"/>
      <c r="D55" s="16" t="s">
        <v>57</v>
      </c>
      <c r="E55" s="2"/>
      <c r="F55" s="17"/>
      <c r="G55" s="17"/>
      <c r="H55" s="17"/>
      <c r="I55" s="17"/>
      <c r="J55" s="17"/>
      <c r="K55" s="17"/>
      <c r="L55" s="17"/>
      <c r="M55" s="2"/>
      <c r="N55" s="40"/>
      <c r="O55" s="19"/>
      <c r="P55" s="2"/>
      <c r="Q55" s="2"/>
      <c r="R55" s="45" t="s">
        <v>58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ht="3.75" customHeight="1">
      <c r="A56" s="23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24"/>
      <c r="O56" s="25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ht="9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5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ht="12.75" customHeight="1">
      <c r="A58" s="4" t="s">
        <v>59</v>
      </c>
      <c r="B58" s="4"/>
      <c r="C58" s="2"/>
      <c r="D58" s="2"/>
      <c r="E58" s="2"/>
      <c r="F58" s="46" t="s">
        <v>60</v>
      </c>
      <c r="G58" s="2"/>
      <c r="H58" s="2"/>
      <c r="I58" s="2"/>
      <c r="J58" s="2"/>
      <c r="K58" s="2"/>
      <c r="L58" s="2"/>
      <c r="M58" s="2"/>
      <c r="N58" s="6" t="s">
        <v>61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ht="2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5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ht="3.75" customHeight="1">
      <c r="A60" s="8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1"/>
      <c r="O60" s="1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ht="13.5" customHeight="1">
      <c r="A61" s="13"/>
      <c r="B61" s="14" t="s">
        <v>62</v>
      </c>
      <c r="C61" s="15"/>
      <c r="D61" s="16"/>
      <c r="E61" s="2"/>
      <c r="F61" s="18">
        <v>116.0</v>
      </c>
      <c r="G61" s="2"/>
      <c r="H61" s="47"/>
      <c r="M61" s="2"/>
      <c r="N61" s="48"/>
      <c r="O61" s="19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ht="3.75" customHeight="1">
      <c r="A62" s="13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19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ht="13.5" customHeight="1">
      <c r="A63" s="13"/>
      <c r="B63" s="14" t="s">
        <v>63</v>
      </c>
      <c r="C63" s="15"/>
      <c r="D63" s="16"/>
      <c r="E63" s="2"/>
      <c r="F63" s="49">
        <v>0.0</v>
      </c>
      <c r="G63" s="30"/>
      <c r="H63" s="30"/>
      <c r="I63" s="30"/>
      <c r="J63" s="30"/>
      <c r="K63" s="30"/>
      <c r="L63" s="31"/>
      <c r="M63" s="2"/>
      <c r="N63" s="18" t="s">
        <v>64</v>
      </c>
      <c r="O63" s="19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ht="3.75" customHeight="1">
      <c r="A64" s="1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19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ht="13.5" customHeight="1">
      <c r="A65" s="13"/>
      <c r="B65" s="14" t="s">
        <v>65</v>
      </c>
      <c r="C65" s="15"/>
      <c r="D65" s="16"/>
      <c r="E65" s="2"/>
      <c r="F65" s="18">
        <v>3.0</v>
      </c>
      <c r="G65" s="2"/>
      <c r="H65" s="2"/>
      <c r="I65" s="2"/>
      <c r="J65" s="2"/>
      <c r="K65" s="2"/>
      <c r="L65" s="50" t="s">
        <v>66</v>
      </c>
      <c r="M65" s="2"/>
      <c r="N65" s="18">
        <v>2.85</v>
      </c>
      <c r="O65" s="19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ht="3.75" customHeight="1">
      <c r="A66" s="13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5"/>
      <c r="O66" s="19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ht="13.5" customHeight="1">
      <c r="A67" s="13"/>
      <c r="B67" s="2"/>
      <c r="C67" s="2"/>
      <c r="D67" s="51" t="s">
        <v>67</v>
      </c>
      <c r="E67" s="2"/>
      <c r="F67" s="48">
        <v>0.0</v>
      </c>
      <c r="G67" s="2"/>
      <c r="H67" s="2"/>
      <c r="I67" s="2"/>
      <c r="J67" s="2"/>
      <c r="K67" s="2"/>
      <c r="L67" s="2"/>
      <c r="M67" s="2"/>
      <c r="N67" s="5"/>
      <c r="O67" s="19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ht="13.5" customHeight="1">
      <c r="A68" s="13"/>
      <c r="B68" s="14" t="s">
        <v>68</v>
      </c>
      <c r="C68" s="15"/>
      <c r="D68" s="16"/>
      <c r="E68" s="2"/>
      <c r="F68" s="18">
        <v>106.0</v>
      </c>
      <c r="G68" s="2"/>
      <c r="H68" s="2"/>
      <c r="I68" s="2"/>
      <c r="J68" s="2"/>
      <c r="K68" s="2"/>
      <c r="L68" s="2"/>
      <c r="M68" s="2"/>
      <c r="N68" s="5"/>
      <c r="O68" s="19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ht="3.75" customHeight="1">
      <c r="A69" s="13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5"/>
      <c r="O69" s="19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ht="13.5" customHeight="1">
      <c r="A70" s="13"/>
      <c r="B70" s="14" t="s">
        <v>69</v>
      </c>
      <c r="C70" s="15"/>
      <c r="D70" s="16"/>
      <c r="E70" s="2"/>
      <c r="F70" s="18">
        <v>41.9</v>
      </c>
      <c r="G70" s="2"/>
      <c r="H70" s="52"/>
      <c r="K70" s="2"/>
      <c r="L70" s="50" t="s">
        <v>70</v>
      </c>
      <c r="M70" s="2"/>
      <c r="N70" s="18">
        <v>19.2</v>
      </c>
      <c r="O70" s="19"/>
      <c r="P70" s="2"/>
      <c r="Q70" s="5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ht="3.75" customHeight="1">
      <c r="A71" s="23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24"/>
      <c r="O71" s="25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ht="9.0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5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ht="12.75" customHeight="1">
      <c r="A73" s="4" t="s">
        <v>71</v>
      </c>
      <c r="B73" s="4"/>
      <c r="C73" s="2"/>
      <c r="D73" s="2"/>
      <c r="E73" s="2"/>
      <c r="F73" s="46" t="s">
        <v>72</v>
      </c>
      <c r="G73" s="2"/>
      <c r="H73" s="2"/>
      <c r="I73" s="2"/>
      <c r="J73" s="2"/>
      <c r="K73" s="2"/>
      <c r="L73" s="2"/>
      <c r="M73" s="2"/>
      <c r="N73" s="6" t="s">
        <v>3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ht="2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5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ht="3.75" customHeight="1">
      <c r="A75" s="8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11"/>
      <c r="O75" s="1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ht="12.75" customHeight="1">
      <c r="A76" s="13"/>
      <c r="B76" s="53" t="s">
        <v>73</v>
      </c>
      <c r="C76" s="2"/>
      <c r="D76" s="54" t="s">
        <v>74</v>
      </c>
      <c r="E76" s="2"/>
      <c r="F76" s="55" t="str">
        <f>IF(N76="Ide","Preserve the overall building image and symbolic attributes"," ")</f>
        <v> </v>
      </c>
      <c r="G76" s="30"/>
      <c r="H76" s="30"/>
      <c r="I76" s="30"/>
      <c r="J76" s="30"/>
      <c r="K76" s="30"/>
      <c r="L76" s="31"/>
      <c r="M76" s="2"/>
      <c r="N76" s="40"/>
      <c r="O76" s="19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ht="2.25" customHeight="1">
      <c r="A77" s="13"/>
      <c r="B77" s="56"/>
      <c r="C77" s="2"/>
      <c r="D77" s="2"/>
      <c r="E77" s="2"/>
      <c r="F77" s="57"/>
      <c r="G77" s="58"/>
      <c r="H77" s="58"/>
      <c r="I77" s="58"/>
      <c r="J77" s="58"/>
      <c r="K77" s="58"/>
      <c r="L77" s="58"/>
      <c r="M77" s="2"/>
      <c r="N77" s="59"/>
      <c r="O77" s="19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ht="13.5" customHeight="1">
      <c r="A78" s="13"/>
      <c r="B78" s="56"/>
      <c r="C78" s="2"/>
      <c r="D78" s="54" t="s">
        <v>75</v>
      </c>
      <c r="E78" s="2"/>
      <c r="F78" s="55" t="str">
        <f>IF(N78="Art","Preserve and restore decorations and valuable existing details"," ")</f>
        <v> </v>
      </c>
      <c r="G78" s="30"/>
      <c r="H78" s="30"/>
      <c r="I78" s="30"/>
      <c r="J78" s="30"/>
      <c r="K78" s="30"/>
      <c r="L78" s="31"/>
      <c r="M78" s="2"/>
      <c r="N78" s="18"/>
      <c r="O78" s="19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ht="2.25" customHeight="1">
      <c r="A79" s="13"/>
      <c r="B79" s="56"/>
      <c r="C79" s="2"/>
      <c r="D79" s="2"/>
      <c r="E79" s="2"/>
      <c r="F79" s="57"/>
      <c r="G79" s="58"/>
      <c r="H79" s="58"/>
      <c r="I79" s="58"/>
      <c r="J79" s="58"/>
      <c r="K79" s="58"/>
      <c r="L79" s="58"/>
      <c r="M79" s="2"/>
      <c r="N79" s="59"/>
      <c r="O79" s="19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ht="13.5" customHeight="1">
      <c r="A80" s="13"/>
      <c r="B80" s="56"/>
      <c r="C80" s="2"/>
      <c r="D80" s="54" t="s">
        <v>76</v>
      </c>
      <c r="E80" s="2"/>
      <c r="F80" s="55" t="str">
        <f>IF(N80="Tec","Preserve and restore the existing technological solutions"," ")</f>
        <v> </v>
      </c>
      <c r="G80" s="30"/>
      <c r="H80" s="30"/>
      <c r="I80" s="30"/>
      <c r="J80" s="30"/>
      <c r="K80" s="30"/>
      <c r="L80" s="31"/>
      <c r="M80" s="2"/>
      <c r="N80" s="40"/>
      <c r="O80" s="19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ht="2.25" customHeight="1">
      <c r="A81" s="13"/>
      <c r="B81" s="56"/>
      <c r="C81" s="2"/>
      <c r="D81" s="2"/>
      <c r="E81" s="2"/>
      <c r="F81" s="57"/>
      <c r="G81" s="58"/>
      <c r="H81" s="58"/>
      <c r="I81" s="58"/>
      <c r="J81" s="58"/>
      <c r="K81" s="58"/>
      <c r="L81" s="58"/>
      <c r="M81" s="2"/>
      <c r="N81" s="59"/>
      <c r="O81" s="19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ht="12.75" customHeight="1">
      <c r="A82" s="13"/>
      <c r="B82" s="60"/>
      <c r="C82" s="2"/>
      <c r="D82" s="54" t="s">
        <v>77</v>
      </c>
      <c r="E82" s="2"/>
      <c r="F82" s="55" t="str">
        <f>IF(N82="Rar","Restoration and anastylosis"," ")</f>
        <v> </v>
      </c>
      <c r="G82" s="30"/>
      <c r="H82" s="30"/>
      <c r="I82" s="30"/>
      <c r="J82" s="30"/>
      <c r="K82" s="30"/>
      <c r="L82" s="31"/>
      <c r="M82" s="2"/>
      <c r="N82" s="40"/>
      <c r="O82" s="19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ht="3.75" customHeight="1">
      <c r="A83" s="13"/>
      <c r="B83" s="2"/>
      <c r="C83" s="2"/>
      <c r="D83" s="2"/>
      <c r="E83" s="2"/>
      <c r="F83" s="57"/>
      <c r="G83" s="58"/>
      <c r="H83" s="58"/>
      <c r="I83" s="58"/>
      <c r="J83" s="58"/>
      <c r="K83" s="58"/>
      <c r="L83" s="58"/>
      <c r="M83" s="2"/>
      <c r="N83" s="59"/>
      <c r="O83" s="19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ht="13.5" customHeight="1">
      <c r="A84" s="13"/>
      <c r="B84" s="61" t="s">
        <v>78</v>
      </c>
      <c r="C84" s="2"/>
      <c r="D84" s="54" t="s">
        <v>79</v>
      </c>
      <c r="E84" s="2"/>
      <c r="F84" s="55" t="str">
        <f>IF(N84="Com","Restoration and reconstruction in order to allow the performing of the social activities"," ")</f>
        <v> </v>
      </c>
      <c r="G84" s="30"/>
      <c r="H84" s="30"/>
      <c r="I84" s="30"/>
      <c r="J84" s="30"/>
      <c r="K84" s="30"/>
      <c r="L84" s="31"/>
      <c r="M84" s="2"/>
      <c r="N84" s="18"/>
      <c r="O84" s="19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ht="2.25" customHeight="1">
      <c r="A85" s="13"/>
      <c r="B85" s="56"/>
      <c r="C85" s="2"/>
      <c r="D85" s="2"/>
      <c r="E85" s="2"/>
      <c r="F85" s="57"/>
      <c r="G85" s="58"/>
      <c r="H85" s="58"/>
      <c r="I85" s="58"/>
      <c r="J85" s="58"/>
      <c r="K85" s="58"/>
      <c r="L85" s="58"/>
      <c r="M85" s="2"/>
      <c r="N85" s="59"/>
      <c r="O85" s="19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ht="13.5" customHeight="1">
      <c r="A86" s="13"/>
      <c r="B86" s="56"/>
      <c r="C86" s="2"/>
      <c r="D86" s="54" t="s">
        <v>80</v>
      </c>
      <c r="E86" s="2"/>
      <c r="F86" s="55" t="str">
        <f>IF(N86="Edu","Restoration not to loose the potential educative information"," ")</f>
        <v> </v>
      </c>
      <c r="G86" s="30"/>
      <c r="H86" s="30"/>
      <c r="I86" s="30"/>
      <c r="J86" s="30"/>
      <c r="K86" s="30"/>
      <c r="L86" s="31"/>
      <c r="M86" s="2"/>
      <c r="N86" s="40"/>
      <c r="O86" s="19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ht="2.25" customHeight="1">
      <c r="A87" s="13"/>
      <c r="B87" s="56"/>
      <c r="C87" s="2"/>
      <c r="D87" s="2"/>
      <c r="E87" s="2"/>
      <c r="F87" s="57"/>
      <c r="G87" s="58"/>
      <c r="H87" s="58"/>
      <c r="I87" s="58"/>
      <c r="J87" s="58"/>
      <c r="K87" s="58"/>
      <c r="L87" s="58"/>
      <c r="M87" s="2"/>
      <c r="N87" s="59"/>
      <c r="O87" s="19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ht="12.75" customHeight="1">
      <c r="A88" s="13"/>
      <c r="B88" s="60"/>
      <c r="C88" s="2"/>
      <c r="D88" s="54" t="s">
        <v>81</v>
      </c>
      <c r="E88" s="2"/>
      <c r="F88" s="55" t="str">
        <f>IF(N88="Pol","Preservation, since restoration might induce a risk of interpretation"," ")</f>
        <v> </v>
      </c>
      <c r="G88" s="30"/>
      <c r="H88" s="30"/>
      <c r="I88" s="30"/>
      <c r="J88" s="30"/>
      <c r="K88" s="30"/>
      <c r="L88" s="31"/>
      <c r="M88" s="2"/>
      <c r="N88" s="40"/>
      <c r="O88" s="19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ht="3.75" customHeight="1">
      <c r="A89" s="13"/>
      <c r="B89" s="2"/>
      <c r="C89" s="2"/>
      <c r="D89" s="2"/>
      <c r="E89" s="2"/>
      <c r="F89" s="57"/>
      <c r="G89" s="58"/>
      <c r="H89" s="58"/>
      <c r="I89" s="58"/>
      <c r="J89" s="58"/>
      <c r="K89" s="58"/>
      <c r="L89" s="58"/>
      <c r="M89" s="2"/>
      <c r="N89" s="59"/>
      <c r="O89" s="19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ht="12.75" customHeight="1">
      <c r="A90" s="13"/>
      <c r="B90" s="62" t="s">
        <v>82</v>
      </c>
      <c r="C90" s="2"/>
      <c r="D90" s="54" t="s">
        <v>83</v>
      </c>
      <c r="E90" s="2"/>
      <c r="F90" s="55" t="str">
        <f>IF(N90="Fun","Restoration to preserve the peculiar original function"," ")</f>
        <v> </v>
      </c>
      <c r="G90" s="30"/>
      <c r="H90" s="30"/>
      <c r="I90" s="30"/>
      <c r="J90" s="30"/>
      <c r="K90" s="30"/>
      <c r="L90" s="31"/>
      <c r="M90" s="2"/>
      <c r="N90" s="40"/>
      <c r="O90" s="19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ht="2.25" customHeight="1">
      <c r="A91" s="13"/>
      <c r="B91" s="63"/>
      <c r="C91" s="2"/>
      <c r="D91" s="2"/>
      <c r="E91" s="2"/>
      <c r="F91" s="57"/>
      <c r="G91" s="58"/>
      <c r="H91" s="58"/>
      <c r="I91" s="58"/>
      <c r="J91" s="58"/>
      <c r="K91" s="58"/>
      <c r="L91" s="58"/>
      <c r="M91" s="2"/>
      <c r="N91" s="59">
        <v>0.0</v>
      </c>
      <c r="O91" s="19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ht="13.5" customHeight="1">
      <c r="A92" s="13"/>
      <c r="B92" s="64"/>
      <c r="C92" s="2"/>
      <c r="D92" s="54" t="s">
        <v>84</v>
      </c>
      <c r="E92" s="2"/>
      <c r="F92" s="55" t="str">
        <f>IF(N92="Eco","Reconstruction allowed"," ")</f>
        <v> </v>
      </c>
      <c r="G92" s="30"/>
      <c r="H92" s="30"/>
      <c r="I92" s="30"/>
      <c r="J92" s="30"/>
      <c r="K92" s="30"/>
      <c r="L92" s="31"/>
      <c r="M92" s="2"/>
      <c r="N92" s="18"/>
      <c r="O92" s="19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ht="3.75" customHeight="1">
      <c r="A93" s="23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24"/>
      <c r="O93" s="25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ht="9.0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5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ht="12.75" customHeight="1">
      <c r="A95" s="4" t="s">
        <v>85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 t="s">
        <v>86</v>
      </c>
      <c r="R95" s="2"/>
      <c r="S95" s="2" t="s">
        <v>87</v>
      </c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ht="2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ht="3.75" customHeight="1">
      <c r="A97" s="8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ht="12.75" customHeight="1">
      <c r="A98" s="13"/>
      <c r="B98" s="65"/>
      <c r="O98" s="19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ht="12.75" customHeight="1">
      <c r="A99" s="13"/>
      <c r="O99" s="19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ht="12.75" customHeight="1">
      <c r="A100" s="13"/>
      <c r="O100" s="19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ht="12.75" customHeight="1">
      <c r="A101" s="13"/>
      <c r="O101" s="19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ht="3.75" customHeight="1">
      <c r="A102" s="23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25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66"/>
      <c r="V114" s="2"/>
      <c r="W114" s="2"/>
      <c r="X114" s="2"/>
      <c r="Y114" s="2"/>
      <c r="Z114" s="2"/>
      <c r="AA114" s="2"/>
      <c r="AB114" s="2"/>
      <c r="AC114" s="2"/>
      <c r="AD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66"/>
      <c r="V115" s="2"/>
      <c r="W115" s="2"/>
      <c r="X115" s="2"/>
      <c r="Y115" s="2"/>
      <c r="Z115" s="2"/>
      <c r="AA115" s="2"/>
      <c r="AB115" s="2"/>
      <c r="AC115" s="2"/>
      <c r="AD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  <row r="1001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</row>
  </sheetData>
  <mergeCells count="26">
    <mergeCell ref="B2:L2"/>
    <mergeCell ref="Q16:W46"/>
    <mergeCell ref="F19:N19"/>
    <mergeCell ref="F21:N21"/>
    <mergeCell ref="F23:L23"/>
    <mergeCell ref="F27:N27"/>
    <mergeCell ref="F33:L33"/>
    <mergeCell ref="H61:L61"/>
    <mergeCell ref="F63:L63"/>
    <mergeCell ref="H70:J70"/>
    <mergeCell ref="Q70:R70"/>
    <mergeCell ref="B76:B82"/>
    <mergeCell ref="F76:L76"/>
    <mergeCell ref="F78:L78"/>
    <mergeCell ref="F90:L90"/>
    <mergeCell ref="F92:L92"/>
    <mergeCell ref="B98:N101"/>
    <mergeCell ref="Q114:U114"/>
    <mergeCell ref="Q115:U115"/>
    <mergeCell ref="F80:L80"/>
    <mergeCell ref="F82:L82"/>
    <mergeCell ref="B84:B88"/>
    <mergeCell ref="F84:L84"/>
    <mergeCell ref="F86:L86"/>
    <mergeCell ref="F88:L88"/>
    <mergeCell ref="B90:B92"/>
  </mergeCells>
  <dataValidations>
    <dataValidation type="list" allowBlank="1" showErrorMessage="1" sqref="N33">
      <formula1>$X$33:$AC$33</formula1>
    </dataValidation>
    <dataValidation type="list" allowBlank="1" showErrorMessage="1" sqref="N41">
      <formula1>$X$41:$AC$41</formula1>
    </dataValidation>
    <dataValidation type="list" allowBlank="1" showErrorMessage="1" sqref="N49">
      <formula1>$X$49:$AA$49</formula1>
    </dataValidation>
    <dataValidation type="list" allowBlank="1" showErrorMessage="1" sqref="N37">
      <formula1>$X$37:$AC$37</formula1>
    </dataValidation>
    <dataValidation type="list" allowBlank="1" showErrorMessage="1" sqref="N39">
      <formula1>$X$39:$AC$39</formula1>
    </dataValidation>
    <dataValidation type="list" allowBlank="1" showErrorMessage="1" sqref="N43">
      <formula1>$X$43:$AC$43</formula1>
    </dataValidation>
    <dataValidation type="list" allowBlank="1" showErrorMessage="1" sqref="N9">
      <formula1>$X$9:$Y$9</formula1>
    </dataValidation>
    <dataValidation type="list" allowBlank="1" showErrorMessage="1" sqref="N35">
      <formula1>$X$35:$AA$35</formula1>
    </dataValidation>
  </dataValidations>
  <printOptions/>
  <pageMargins bottom="0.2" footer="0.0" header="0.0" left="0.7900000000000001" right="0.39000000000000007" top="0.71"/>
  <pageSetup paperSize="9" scale="90" orientation="portrait"/>
  <headerFooter>
    <oddHeader>&amp;LSURVEY CARD &amp;C 1. Preliminary</oddHeader>
    <oddFooter>&amp;L000000BTC - Historic Centres Regeneration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10.71"/>
    <col customWidth="1" min="3" max="3" width="1.43"/>
    <col customWidth="1" min="4" max="4" width="16.14"/>
    <col customWidth="1" min="5" max="5" width="1.43"/>
    <col customWidth="1" min="6" max="9" width="15.0"/>
    <col customWidth="1" min="10" max="10" width="1.43"/>
    <col customWidth="1" min="11" max="26" width="11.43"/>
  </cols>
  <sheetData>
    <row r="1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67" t="s">
        <v>88</v>
      </c>
      <c r="B2" s="68"/>
      <c r="C2" s="68"/>
      <c r="D2" s="68"/>
      <c r="E2" s="68"/>
      <c r="F2" s="68"/>
      <c r="G2" s="68"/>
      <c r="H2" s="68"/>
      <c r="I2" s="68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68"/>
      <c r="B3" s="67" t="s">
        <v>89</v>
      </c>
      <c r="C3" s="68"/>
      <c r="D3" s="68"/>
      <c r="E3" s="68"/>
      <c r="F3" s="68"/>
      <c r="G3" s="68"/>
      <c r="H3" s="68"/>
      <c r="I3" s="68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68"/>
      <c r="B4" s="67"/>
      <c r="C4" s="68"/>
      <c r="D4" s="68"/>
      <c r="E4" s="68"/>
      <c r="F4" s="68"/>
      <c r="G4" s="68"/>
      <c r="H4" s="68"/>
      <c r="I4" s="68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69"/>
      <c r="B5" s="70"/>
      <c r="C5" s="70"/>
      <c r="D5" s="6" t="s">
        <v>90</v>
      </c>
      <c r="E5" s="70"/>
      <c r="F5" s="46" t="s">
        <v>91</v>
      </c>
      <c r="G5" s="46"/>
      <c r="H5" s="46"/>
      <c r="I5" s="46"/>
      <c r="J5" s="2"/>
      <c r="K5" s="2"/>
      <c r="L5" s="2"/>
      <c r="M5" s="71" t="s">
        <v>92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.25" customHeight="1">
      <c r="A6" s="8"/>
      <c r="B6" s="9"/>
      <c r="C6" s="9"/>
      <c r="D6" s="9"/>
      <c r="E6" s="9"/>
      <c r="F6" s="9"/>
      <c r="G6" s="9"/>
      <c r="H6" s="9"/>
      <c r="I6" s="9"/>
      <c r="J6" s="1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3.75" customHeight="1">
      <c r="A7" s="13"/>
      <c r="B7" s="2"/>
      <c r="C7" s="2"/>
      <c r="D7" s="2"/>
      <c r="E7" s="2"/>
      <c r="F7" s="2"/>
      <c r="G7" s="2"/>
      <c r="H7" s="2"/>
      <c r="I7" s="2"/>
      <c r="J7" s="1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3.5" customHeight="1">
      <c r="A8" s="13"/>
      <c r="B8" s="72" t="s">
        <v>93</v>
      </c>
      <c r="C8" s="2"/>
      <c r="D8" s="40">
        <v>0.0</v>
      </c>
      <c r="E8" s="2"/>
      <c r="F8" s="17"/>
      <c r="G8" s="17"/>
      <c r="H8" s="17"/>
      <c r="I8" s="17"/>
      <c r="J8" s="19"/>
      <c r="K8" s="2"/>
      <c r="L8" s="2"/>
      <c r="M8" s="73">
        <f>D8</f>
        <v>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3.5" customHeight="1">
      <c r="A9" s="13"/>
      <c r="B9" s="56"/>
      <c r="C9" s="2"/>
      <c r="D9" s="2"/>
      <c r="E9" s="2"/>
      <c r="F9" s="17"/>
      <c r="G9" s="17"/>
      <c r="H9" s="17"/>
      <c r="I9" s="17"/>
      <c r="J9" s="19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13"/>
      <c r="B10" s="56"/>
      <c r="C10" s="2"/>
      <c r="D10" s="2"/>
      <c r="E10" s="2"/>
      <c r="F10" s="17"/>
      <c r="G10" s="17"/>
      <c r="H10" s="17"/>
      <c r="I10" s="17"/>
      <c r="J10" s="19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3.5" customHeight="1">
      <c r="A11" s="13"/>
      <c r="B11" s="60"/>
      <c r="C11" s="2"/>
      <c r="D11" s="2"/>
      <c r="E11" s="2"/>
      <c r="F11" s="17"/>
      <c r="G11" s="17"/>
      <c r="H11" s="17"/>
      <c r="I11" s="17"/>
      <c r="J11" s="19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9.75" customHeight="1">
      <c r="A12" s="13"/>
      <c r="B12" s="2"/>
      <c r="C12" s="2"/>
      <c r="D12" s="2"/>
      <c r="E12" s="2"/>
      <c r="F12" s="2"/>
      <c r="G12" s="2"/>
      <c r="H12" s="2"/>
      <c r="I12" s="2"/>
      <c r="J12" s="1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13"/>
      <c r="B13" s="74" t="s">
        <v>94</v>
      </c>
      <c r="C13" s="2"/>
      <c r="D13" s="40">
        <v>0.0</v>
      </c>
      <c r="E13" s="2"/>
      <c r="F13" s="17"/>
      <c r="G13" s="17"/>
      <c r="H13" s="17"/>
      <c r="I13" s="17"/>
      <c r="J13" s="19"/>
      <c r="K13" s="2"/>
      <c r="L13" s="2"/>
      <c r="M13" s="73">
        <f>D13+D18+D23+D29</f>
        <v>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13"/>
      <c r="B14" s="56"/>
      <c r="C14" s="2"/>
      <c r="D14" s="2"/>
      <c r="E14" s="2"/>
      <c r="F14" s="17"/>
      <c r="G14" s="17"/>
      <c r="H14" s="17"/>
      <c r="I14" s="17"/>
      <c r="J14" s="19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13"/>
      <c r="B15" s="56"/>
      <c r="C15" s="2"/>
      <c r="D15" s="2"/>
      <c r="E15" s="2"/>
      <c r="F15" s="17"/>
      <c r="G15" s="17"/>
      <c r="H15" s="17"/>
      <c r="I15" s="17"/>
      <c r="J15" s="1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13"/>
      <c r="B16" s="60"/>
      <c r="C16" s="2"/>
      <c r="D16" s="2"/>
      <c r="E16" s="2"/>
      <c r="F16" s="17"/>
      <c r="G16" s="17"/>
      <c r="H16" s="17"/>
      <c r="I16" s="17"/>
      <c r="J16" s="1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9.75" customHeight="1">
      <c r="A17" s="13"/>
      <c r="B17" s="2"/>
      <c r="C17" s="2"/>
      <c r="D17" s="2"/>
      <c r="E17" s="2"/>
      <c r="F17" s="71"/>
      <c r="G17" s="71"/>
      <c r="H17" s="71"/>
      <c r="I17" s="71"/>
      <c r="J17" s="1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13"/>
      <c r="B18" s="74" t="s">
        <v>95</v>
      </c>
      <c r="C18" s="2"/>
      <c r="D18" s="40">
        <v>0.0</v>
      </c>
      <c r="E18" s="2"/>
      <c r="F18" s="17"/>
      <c r="G18" s="17"/>
      <c r="H18" s="17"/>
      <c r="I18" s="17"/>
      <c r="J18" s="19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13"/>
      <c r="B19" s="56"/>
      <c r="C19" s="2"/>
      <c r="D19" s="2"/>
      <c r="E19" s="2"/>
      <c r="F19" s="17"/>
      <c r="G19" s="17"/>
      <c r="H19" s="17"/>
      <c r="I19" s="17"/>
      <c r="J19" s="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13"/>
      <c r="B20" s="56"/>
      <c r="C20" s="2"/>
      <c r="D20" s="2"/>
      <c r="E20" s="2"/>
      <c r="F20" s="17"/>
      <c r="G20" s="17"/>
      <c r="H20" s="17"/>
      <c r="I20" s="17"/>
      <c r="J20" s="19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13"/>
      <c r="B21" s="60"/>
      <c r="C21" s="2"/>
      <c r="D21" s="2"/>
      <c r="E21" s="2"/>
      <c r="F21" s="17"/>
      <c r="G21" s="17"/>
      <c r="H21" s="17"/>
      <c r="I21" s="17"/>
      <c r="J21" s="19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9.75" customHeight="1">
      <c r="A22" s="13"/>
      <c r="B22" s="2"/>
      <c r="C22" s="2"/>
      <c r="D22" s="2"/>
      <c r="E22" s="2"/>
      <c r="F22" s="71"/>
      <c r="G22" s="71"/>
      <c r="H22" s="71"/>
      <c r="I22" s="71"/>
      <c r="J22" s="19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13"/>
      <c r="B23" s="74" t="s">
        <v>96</v>
      </c>
      <c r="C23" s="2"/>
      <c r="D23" s="18">
        <v>0.0</v>
      </c>
      <c r="E23" s="2"/>
      <c r="F23" s="17"/>
      <c r="G23" s="17"/>
      <c r="H23" s="17"/>
      <c r="I23" s="17"/>
      <c r="J23" s="19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13"/>
      <c r="B24" s="56"/>
      <c r="C24" s="2"/>
      <c r="D24" s="2"/>
      <c r="E24" s="2"/>
      <c r="F24" s="17"/>
      <c r="G24" s="17"/>
      <c r="H24" s="17"/>
      <c r="I24" s="17"/>
      <c r="J24" s="19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13"/>
      <c r="B25" s="56"/>
      <c r="C25" s="2"/>
      <c r="D25" s="2"/>
      <c r="E25" s="2"/>
      <c r="F25" s="17"/>
      <c r="G25" s="17"/>
      <c r="H25" s="17"/>
      <c r="I25" s="17"/>
      <c r="J25" s="19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13"/>
      <c r="B26" s="56"/>
      <c r="C26" s="2"/>
      <c r="D26" s="2"/>
      <c r="E26" s="2"/>
      <c r="F26" s="17"/>
      <c r="G26" s="17"/>
      <c r="H26" s="17"/>
      <c r="I26" s="17"/>
      <c r="J26" s="19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13"/>
      <c r="B27" s="60"/>
      <c r="C27" s="2"/>
      <c r="D27" s="2"/>
      <c r="E27" s="2"/>
      <c r="F27" s="17"/>
      <c r="G27" s="17"/>
      <c r="H27" s="17"/>
      <c r="I27" s="17"/>
      <c r="J27" s="19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9.75" customHeight="1">
      <c r="A28" s="13"/>
      <c r="B28" s="2"/>
      <c r="C28" s="2"/>
      <c r="D28" s="2"/>
      <c r="E28" s="2"/>
      <c r="F28" s="71"/>
      <c r="G28" s="71"/>
      <c r="H28" s="71"/>
      <c r="I28" s="71"/>
      <c r="J28" s="19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13"/>
      <c r="B29" s="74" t="s">
        <v>97</v>
      </c>
      <c r="C29" s="2"/>
      <c r="D29" s="18">
        <v>0.0</v>
      </c>
      <c r="E29" s="2"/>
      <c r="F29" s="17"/>
      <c r="G29" s="17"/>
      <c r="H29" s="17"/>
      <c r="I29" s="17"/>
      <c r="J29" s="1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13"/>
      <c r="B30" s="56"/>
      <c r="C30" s="2"/>
      <c r="D30" s="2"/>
      <c r="E30" s="2"/>
      <c r="F30" s="17"/>
      <c r="G30" s="17"/>
      <c r="H30" s="17"/>
      <c r="I30" s="17"/>
      <c r="J30" s="1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13"/>
      <c r="B31" s="56"/>
      <c r="C31" s="2"/>
      <c r="D31" s="2"/>
      <c r="E31" s="2"/>
      <c r="F31" s="17"/>
      <c r="G31" s="17"/>
      <c r="H31" s="17"/>
      <c r="I31" s="17"/>
      <c r="J31" s="19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13"/>
      <c r="B32" s="56"/>
      <c r="C32" s="2"/>
      <c r="D32" s="2"/>
      <c r="E32" s="2"/>
      <c r="F32" s="17"/>
      <c r="G32" s="17"/>
      <c r="H32" s="17"/>
      <c r="I32" s="17"/>
      <c r="J32" s="19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13"/>
      <c r="B33" s="60"/>
      <c r="C33" s="2"/>
      <c r="D33" s="2"/>
      <c r="E33" s="2"/>
      <c r="F33" s="17"/>
      <c r="G33" s="17"/>
      <c r="H33" s="17"/>
      <c r="I33" s="17"/>
      <c r="J33" s="19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9.75" customHeight="1">
      <c r="A34" s="13"/>
      <c r="B34" s="2"/>
      <c r="C34" s="2"/>
      <c r="D34" s="2"/>
      <c r="E34" s="2"/>
      <c r="F34" s="9"/>
      <c r="G34" s="9"/>
      <c r="H34" s="9"/>
      <c r="I34" s="9"/>
      <c r="J34" s="19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13"/>
      <c r="B35" s="75" t="s">
        <v>98</v>
      </c>
      <c r="C35" s="2"/>
      <c r="D35" s="40">
        <v>0.0</v>
      </c>
      <c r="E35" s="2"/>
      <c r="F35" s="17"/>
      <c r="G35" s="17"/>
      <c r="H35" s="17"/>
      <c r="I35" s="17"/>
      <c r="J35" s="19"/>
      <c r="K35" s="2"/>
      <c r="L35" s="2"/>
      <c r="M35" s="73">
        <f>D35+D40+D45+D50</f>
        <v>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13"/>
      <c r="B36" s="56"/>
      <c r="C36" s="2"/>
      <c r="D36" s="2"/>
      <c r="E36" s="2"/>
      <c r="F36" s="17"/>
      <c r="G36" s="17"/>
      <c r="H36" s="17"/>
      <c r="I36" s="17"/>
      <c r="J36" s="19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13"/>
      <c r="B37" s="56"/>
      <c r="C37" s="2"/>
      <c r="D37" s="2"/>
      <c r="E37" s="2"/>
      <c r="F37" s="17"/>
      <c r="G37" s="17"/>
      <c r="H37" s="17"/>
      <c r="I37" s="17"/>
      <c r="J37" s="19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0" customHeight="1">
      <c r="A38" s="13"/>
      <c r="B38" s="60"/>
      <c r="C38" s="2"/>
      <c r="D38" s="2"/>
      <c r="E38" s="2"/>
      <c r="F38" s="17"/>
      <c r="G38" s="17"/>
      <c r="H38" s="17"/>
      <c r="I38" s="17"/>
      <c r="J38" s="19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9.75" customHeight="1">
      <c r="A39" s="13"/>
      <c r="B39" s="2"/>
      <c r="C39" s="2"/>
      <c r="D39" s="2"/>
      <c r="E39" s="2"/>
      <c r="F39" s="9"/>
      <c r="G39" s="9"/>
      <c r="H39" s="9"/>
      <c r="I39" s="9"/>
      <c r="J39" s="1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13"/>
      <c r="B40" s="75" t="s">
        <v>99</v>
      </c>
      <c r="C40" s="2"/>
      <c r="D40" s="40">
        <v>0.0</v>
      </c>
      <c r="E40" s="2"/>
      <c r="F40" s="17"/>
      <c r="G40" s="17"/>
      <c r="H40" s="17"/>
      <c r="I40" s="17"/>
      <c r="J40" s="1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13"/>
      <c r="B41" s="56"/>
      <c r="C41" s="2"/>
      <c r="D41" s="2"/>
      <c r="E41" s="2"/>
      <c r="F41" s="17"/>
      <c r="G41" s="17"/>
      <c r="H41" s="17"/>
      <c r="I41" s="17"/>
      <c r="J41" s="19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13"/>
      <c r="B42" s="56"/>
      <c r="C42" s="2"/>
      <c r="D42" s="2"/>
      <c r="E42" s="2"/>
      <c r="F42" s="17"/>
      <c r="G42" s="17"/>
      <c r="H42" s="17"/>
      <c r="I42" s="17"/>
      <c r="J42" s="1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13"/>
      <c r="B43" s="60"/>
      <c r="C43" s="2"/>
      <c r="D43" s="2"/>
      <c r="E43" s="2"/>
      <c r="F43" s="17"/>
      <c r="G43" s="17"/>
      <c r="H43" s="17"/>
      <c r="I43" s="17"/>
      <c r="J43" s="19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9.75" customHeight="1">
      <c r="A44" s="13"/>
      <c r="B44" s="2"/>
      <c r="C44" s="2"/>
      <c r="D44" s="2"/>
      <c r="E44" s="2"/>
      <c r="F44" s="9"/>
      <c r="G44" s="9"/>
      <c r="H44" s="9"/>
      <c r="I44" s="9"/>
      <c r="J44" s="19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13"/>
      <c r="B45" s="75" t="s">
        <v>100</v>
      </c>
      <c r="C45" s="2"/>
      <c r="D45" s="18">
        <v>0.0</v>
      </c>
      <c r="E45" s="2"/>
      <c r="F45" s="17"/>
      <c r="G45" s="17"/>
      <c r="H45" s="17"/>
      <c r="I45" s="17"/>
      <c r="J45" s="19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13"/>
      <c r="B46" s="56"/>
      <c r="C46" s="2"/>
      <c r="D46" s="59"/>
      <c r="E46" s="2"/>
      <c r="F46" s="17"/>
      <c r="G46" s="17"/>
      <c r="H46" s="17"/>
      <c r="I46" s="17"/>
      <c r="J46" s="19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13"/>
      <c r="B47" s="56"/>
      <c r="C47" s="2"/>
      <c r="D47" s="2"/>
      <c r="E47" s="2"/>
      <c r="F47" s="17"/>
      <c r="G47" s="17"/>
      <c r="H47" s="17"/>
      <c r="I47" s="17"/>
      <c r="J47" s="19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13"/>
      <c r="B48" s="60"/>
      <c r="C48" s="2"/>
      <c r="D48" s="2"/>
      <c r="E48" s="2"/>
      <c r="F48" s="17"/>
      <c r="G48" s="17"/>
      <c r="H48" s="17"/>
      <c r="I48" s="17"/>
      <c r="J48" s="19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9.75" customHeight="1">
      <c r="A49" s="13"/>
      <c r="B49" s="2"/>
      <c r="C49" s="2"/>
      <c r="D49" s="2"/>
      <c r="E49" s="2"/>
      <c r="F49" s="9"/>
      <c r="G49" s="9"/>
      <c r="H49" s="9"/>
      <c r="I49" s="9"/>
      <c r="J49" s="1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13"/>
      <c r="B50" s="75" t="s">
        <v>101</v>
      </c>
      <c r="C50" s="2"/>
      <c r="D50" s="18">
        <v>0.0</v>
      </c>
      <c r="E50" s="2"/>
      <c r="F50" s="17"/>
      <c r="G50" s="17"/>
      <c r="H50" s="17"/>
      <c r="I50" s="17"/>
      <c r="J50" s="19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4.25" customHeight="1">
      <c r="A51" s="13"/>
      <c r="B51" s="56"/>
      <c r="C51" s="2"/>
      <c r="D51" s="2"/>
      <c r="E51" s="2"/>
      <c r="F51" s="17"/>
      <c r="G51" s="17"/>
      <c r="H51" s="17"/>
      <c r="I51" s="17"/>
      <c r="J51" s="19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13"/>
      <c r="B52" s="56"/>
      <c r="C52" s="2"/>
      <c r="D52" s="2"/>
      <c r="E52" s="2"/>
      <c r="F52" s="17"/>
      <c r="G52" s="17"/>
      <c r="H52" s="17"/>
      <c r="I52" s="17"/>
      <c r="J52" s="19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13"/>
      <c r="B53" s="60"/>
      <c r="C53" s="2"/>
      <c r="D53" s="2"/>
      <c r="E53" s="2"/>
      <c r="F53" s="17"/>
      <c r="G53" s="17"/>
      <c r="H53" s="17"/>
      <c r="I53" s="17"/>
      <c r="J53" s="1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9.75" customHeight="1">
      <c r="A54" s="13"/>
      <c r="B54" s="2"/>
      <c r="C54" s="2"/>
      <c r="D54" s="2"/>
      <c r="E54" s="2"/>
      <c r="F54" s="9"/>
      <c r="G54" s="9"/>
      <c r="H54" s="9"/>
      <c r="I54" s="9"/>
      <c r="J54" s="1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13"/>
      <c r="B55" s="76" t="s">
        <v>102</v>
      </c>
      <c r="C55" s="2"/>
      <c r="D55" s="18">
        <v>0.0</v>
      </c>
      <c r="E55" s="2"/>
      <c r="F55" s="17"/>
      <c r="G55" s="17"/>
      <c r="H55" s="17"/>
      <c r="I55" s="17"/>
      <c r="J55" s="19"/>
      <c r="K55" s="2"/>
      <c r="L55" s="2"/>
      <c r="M55" s="73">
        <f>D55+D61</f>
        <v>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13"/>
      <c r="B56" s="56"/>
      <c r="C56" s="2"/>
      <c r="D56" s="2"/>
      <c r="E56" s="2"/>
      <c r="F56" s="17"/>
      <c r="G56" s="17"/>
      <c r="H56" s="17"/>
      <c r="I56" s="17"/>
      <c r="J56" s="1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13"/>
      <c r="B57" s="56"/>
      <c r="C57" s="2"/>
      <c r="D57" s="2"/>
      <c r="E57" s="2"/>
      <c r="F57" s="17"/>
      <c r="G57" s="17"/>
      <c r="H57" s="17"/>
      <c r="I57" s="17"/>
      <c r="J57" s="1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13"/>
      <c r="B58" s="56"/>
      <c r="C58" s="2"/>
      <c r="D58" s="2"/>
      <c r="E58" s="2"/>
      <c r="F58" s="17"/>
      <c r="G58" s="17"/>
      <c r="H58" s="17"/>
      <c r="I58" s="17"/>
      <c r="J58" s="1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13"/>
      <c r="B59" s="60"/>
      <c r="C59" s="2"/>
      <c r="D59" s="2"/>
      <c r="E59" s="2"/>
      <c r="F59" s="17"/>
      <c r="G59" s="17"/>
      <c r="H59" s="17"/>
      <c r="I59" s="17"/>
      <c r="J59" s="1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9.75" customHeight="1">
      <c r="A60" s="13"/>
      <c r="B60" s="2"/>
      <c r="C60" s="2"/>
      <c r="D60" s="2"/>
      <c r="E60" s="2"/>
      <c r="F60" s="71"/>
      <c r="G60" s="71"/>
      <c r="H60" s="71"/>
      <c r="I60" s="71"/>
      <c r="J60" s="19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13"/>
      <c r="B61" s="76" t="s">
        <v>103</v>
      </c>
      <c r="C61" s="2"/>
      <c r="D61" s="40">
        <v>0.0</v>
      </c>
      <c r="E61" s="2"/>
      <c r="F61" s="17"/>
      <c r="G61" s="17"/>
      <c r="H61" s="17"/>
      <c r="I61" s="17"/>
      <c r="J61" s="19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13"/>
      <c r="B62" s="56"/>
      <c r="C62" s="2"/>
      <c r="D62" s="2"/>
      <c r="E62" s="2"/>
      <c r="F62" s="17"/>
      <c r="G62" s="17"/>
      <c r="H62" s="17"/>
      <c r="I62" s="17"/>
      <c r="J62" s="19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13"/>
      <c r="B63" s="56"/>
      <c r="C63" s="2"/>
      <c r="D63" s="2"/>
      <c r="E63" s="2"/>
      <c r="F63" s="17"/>
      <c r="G63" s="17"/>
      <c r="H63" s="17"/>
      <c r="I63" s="17"/>
      <c r="J63" s="19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13"/>
      <c r="B64" s="56"/>
      <c r="C64" s="2"/>
      <c r="D64" s="2"/>
      <c r="E64" s="2"/>
      <c r="F64" s="17"/>
      <c r="G64" s="17"/>
      <c r="H64" s="17"/>
      <c r="I64" s="17"/>
      <c r="J64" s="19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13"/>
      <c r="B65" s="60"/>
      <c r="C65" s="2"/>
      <c r="D65" s="2"/>
      <c r="E65" s="2"/>
      <c r="F65" s="17"/>
      <c r="G65" s="17"/>
      <c r="H65" s="17"/>
      <c r="I65" s="17"/>
      <c r="J65" s="19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3.75" customHeight="1">
      <c r="A66" s="13"/>
      <c r="B66" s="2"/>
      <c r="C66" s="2"/>
      <c r="D66" s="2"/>
      <c r="E66" s="2"/>
      <c r="F66" s="2"/>
      <c r="G66" s="2"/>
      <c r="H66" s="2"/>
      <c r="I66" s="2"/>
      <c r="J66" s="19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.25" customHeight="1">
      <c r="A67" s="23"/>
      <c r="B67" s="17"/>
      <c r="C67" s="17"/>
      <c r="D67" s="17"/>
      <c r="E67" s="17"/>
      <c r="F67" s="17"/>
      <c r="G67" s="17"/>
      <c r="H67" s="17"/>
      <c r="I67" s="17"/>
      <c r="J67" s="25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 t="s">
        <v>104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.25" customHeight="1">
      <c r="A70" s="8"/>
      <c r="B70" s="9"/>
      <c r="C70" s="9"/>
      <c r="D70" s="9"/>
      <c r="E70" s="9"/>
      <c r="F70" s="9"/>
      <c r="G70" s="9"/>
      <c r="H70" s="9"/>
      <c r="I70" s="9"/>
      <c r="J70" s="1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3.75" customHeight="1">
      <c r="A71" s="13"/>
      <c r="B71" s="2"/>
      <c r="C71" s="2"/>
      <c r="D71" s="2"/>
      <c r="E71" s="2"/>
      <c r="F71" s="2"/>
      <c r="G71" s="2"/>
      <c r="H71" s="2"/>
      <c r="I71" s="2"/>
      <c r="J71" s="19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13" t="s">
        <v>105</v>
      </c>
      <c r="B72" s="2"/>
      <c r="C72" s="2"/>
      <c r="D72" s="2"/>
      <c r="E72" s="2"/>
      <c r="F72" s="2"/>
      <c r="G72" s="5" t="s">
        <v>106</v>
      </c>
      <c r="H72" s="5" t="s">
        <v>107</v>
      </c>
      <c r="I72" s="5" t="s">
        <v>108</v>
      </c>
      <c r="J72" s="19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3.75" customHeight="1">
      <c r="A73" s="13"/>
      <c r="B73" s="2"/>
      <c r="C73" s="2"/>
      <c r="D73" s="2"/>
      <c r="E73" s="2"/>
      <c r="F73" s="2"/>
      <c r="G73" s="2"/>
      <c r="H73" s="2"/>
      <c r="I73" s="2"/>
      <c r="J73" s="19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13"/>
      <c r="B74" s="2"/>
      <c r="C74" s="2"/>
      <c r="D74" s="2"/>
      <c r="E74" s="2"/>
      <c r="F74" s="2"/>
      <c r="G74" s="77" t="str">
        <f>IF(M8+M13+M35+M55=0,"x","-")</f>
        <v>x</v>
      </c>
      <c r="H74" s="77" t="str">
        <f>IF(AND(G74="-",I74="-"),"x","-")</f>
        <v>-</v>
      </c>
      <c r="I74" s="77" t="str">
        <f>IF(OR((D8=1),(D35=1),(M13=4),(M13=3),(AND(M13=2,M35=3))),"x","-")</f>
        <v>-</v>
      </c>
      <c r="J74" s="19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3.75" customHeight="1">
      <c r="A75" s="13"/>
      <c r="B75" s="2"/>
      <c r="C75" s="2"/>
      <c r="D75" s="2"/>
      <c r="E75" s="2"/>
      <c r="F75" s="2"/>
      <c r="G75" s="2"/>
      <c r="H75" s="2"/>
      <c r="I75" s="2"/>
      <c r="J75" s="19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.25" customHeight="1">
      <c r="A76" s="23"/>
      <c r="B76" s="17"/>
      <c r="C76" s="17"/>
      <c r="D76" s="17"/>
      <c r="E76" s="17"/>
      <c r="F76" s="17"/>
      <c r="G76" s="17"/>
      <c r="H76" s="17"/>
      <c r="I76" s="17"/>
      <c r="J76" s="25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">
    <mergeCell ref="B45:B48"/>
    <mergeCell ref="B50:B53"/>
    <mergeCell ref="B55:B59"/>
    <mergeCell ref="B61:B65"/>
    <mergeCell ref="B8:B11"/>
    <mergeCell ref="B13:B16"/>
    <mergeCell ref="B18:B21"/>
    <mergeCell ref="B23:B27"/>
    <mergeCell ref="B29:B33"/>
    <mergeCell ref="B35:B38"/>
    <mergeCell ref="B40:B43"/>
  </mergeCells>
  <printOptions/>
  <pageMargins bottom="0.2" footer="0.0" header="0.0" left="0.7900000000000001" right="0.39000000000000007" top="0.71"/>
  <pageSetup paperSize="9" scale="83" orientation="portrait"/>
  <headerFooter>
    <oddHeader>&amp;LSURVEY CARD &amp;C 2. Consistency Analysis for historic buildings</oddHeader>
    <oddFooter>&amp;L000000BTC - Historic Centres Regeneration&amp;R000000)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10.71"/>
    <col customWidth="1" min="3" max="3" width="1.43"/>
    <col customWidth="1" min="4" max="4" width="16.14"/>
    <col customWidth="1" min="5" max="5" width="2.0"/>
    <col customWidth="1" min="6" max="9" width="15.0"/>
    <col customWidth="1" min="10" max="10" width="16.14"/>
    <col customWidth="1" min="11" max="11" width="1.43"/>
    <col customWidth="1" min="12" max="26" width="11.43"/>
  </cols>
  <sheetData>
    <row r="1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67" t="s">
        <v>88</v>
      </c>
      <c r="B2" s="68"/>
      <c r="C2" s="68"/>
      <c r="D2" s="68"/>
      <c r="E2" s="68"/>
      <c r="F2" s="68"/>
      <c r="G2" s="68"/>
      <c r="H2" s="68"/>
      <c r="I2" s="68"/>
      <c r="J2" s="6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75" customHeight="1">
      <c r="A3" s="68"/>
      <c r="B3" s="67" t="s">
        <v>109</v>
      </c>
      <c r="C3" s="68"/>
      <c r="D3" s="68"/>
      <c r="E3" s="68"/>
      <c r="F3" s="68"/>
      <c r="G3" s="68"/>
      <c r="H3" s="68"/>
      <c r="I3" s="68"/>
      <c r="J3" s="68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68"/>
      <c r="B4" s="67"/>
      <c r="C4" s="68"/>
      <c r="D4" s="68"/>
      <c r="E4" s="68"/>
      <c r="F4" s="68"/>
      <c r="G4" s="68"/>
      <c r="H4" s="68"/>
      <c r="I4" s="68"/>
      <c r="J4" s="6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69"/>
      <c r="B5" s="70"/>
      <c r="C5" s="70"/>
      <c r="D5" s="78" t="s">
        <v>90</v>
      </c>
      <c r="E5" s="33"/>
      <c r="F5" s="46" t="s">
        <v>91</v>
      </c>
      <c r="G5" s="46"/>
      <c r="H5" s="46"/>
      <c r="I5" s="46"/>
      <c r="J5" s="2"/>
      <c r="K5" s="2"/>
      <c r="L5" s="2"/>
      <c r="M5" s="2"/>
      <c r="N5" s="71" t="s">
        <v>92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.25" customHeight="1">
      <c r="A6" s="8"/>
      <c r="B6" s="9"/>
      <c r="C6" s="9"/>
      <c r="D6" s="9"/>
      <c r="E6" s="9"/>
      <c r="F6" s="9"/>
      <c r="G6" s="9"/>
      <c r="H6" s="9"/>
      <c r="I6" s="9"/>
      <c r="J6" s="9"/>
      <c r="K6" s="1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3.75" customHeight="1">
      <c r="A7" s="13"/>
      <c r="B7" s="2"/>
      <c r="C7" s="2"/>
      <c r="D7" s="2"/>
      <c r="E7" s="2"/>
      <c r="F7" s="2"/>
      <c r="G7" s="2"/>
      <c r="H7" s="2"/>
      <c r="I7" s="2"/>
      <c r="J7" s="2"/>
      <c r="K7" s="1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75" customHeight="1">
      <c r="A8" s="13"/>
      <c r="B8" s="72" t="s">
        <v>93</v>
      </c>
      <c r="C8" s="2"/>
      <c r="D8" s="18">
        <v>0.0</v>
      </c>
      <c r="E8" s="2"/>
      <c r="F8" s="17"/>
      <c r="G8" s="17"/>
      <c r="H8" s="17"/>
      <c r="I8" s="17"/>
      <c r="J8" s="17"/>
      <c r="K8" s="19"/>
      <c r="L8" s="2"/>
      <c r="M8" s="2"/>
      <c r="N8" s="73">
        <f>SUM(D8)</f>
        <v>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75" customHeight="1">
      <c r="A9" s="13"/>
      <c r="B9" s="56"/>
      <c r="C9" s="2"/>
      <c r="D9" s="2"/>
      <c r="E9" s="2"/>
      <c r="F9" s="17"/>
      <c r="G9" s="17"/>
      <c r="H9" s="17"/>
      <c r="I9" s="17"/>
      <c r="J9" s="17"/>
      <c r="K9" s="1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75" customHeight="1">
      <c r="A10" s="13"/>
      <c r="B10" s="56"/>
      <c r="C10" s="2"/>
      <c r="D10" s="2"/>
      <c r="E10" s="2"/>
      <c r="F10" s="17"/>
      <c r="G10" s="17"/>
      <c r="H10" s="17"/>
      <c r="I10" s="17"/>
      <c r="J10" s="17"/>
      <c r="K10" s="1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75" customHeight="1">
      <c r="A11" s="13"/>
      <c r="B11" s="60"/>
      <c r="C11" s="2"/>
      <c r="D11" s="2"/>
      <c r="E11" s="2"/>
      <c r="F11" s="17"/>
      <c r="G11" s="17"/>
      <c r="H11" s="17"/>
      <c r="I11" s="17"/>
      <c r="J11" s="17"/>
      <c r="K11" s="1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9.75" customHeight="1">
      <c r="A12" s="13"/>
      <c r="B12" s="2"/>
      <c r="C12" s="2"/>
      <c r="D12" s="2"/>
      <c r="E12" s="2"/>
      <c r="F12" s="2"/>
      <c r="G12" s="2"/>
      <c r="H12" s="2"/>
      <c r="I12" s="2"/>
      <c r="J12" s="2"/>
      <c r="K12" s="1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75" customHeight="1">
      <c r="A13" s="13"/>
      <c r="B13" s="74" t="s">
        <v>94</v>
      </c>
      <c r="C13" s="2"/>
      <c r="D13" s="18">
        <v>0.0</v>
      </c>
      <c r="E13" s="2"/>
      <c r="F13" s="17"/>
      <c r="G13" s="17"/>
      <c r="H13" s="17"/>
      <c r="I13" s="17"/>
      <c r="J13" s="17"/>
      <c r="K13" s="19"/>
      <c r="L13" s="2"/>
      <c r="M13" s="2"/>
      <c r="N13" s="73">
        <f>D13+D18+D23+D28</f>
        <v>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75" customHeight="1">
      <c r="A14" s="13"/>
      <c r="B14" s="56"/>
      <c r="C14" s="2"/>
      <c r="D14" s="2"/>
      <c r="E14" s="2"/>
      <c r="F14" s="17"/>
      <c r="G14" s="17"/>
      <c r="H14" s="17"/>
      <c r="I14" s="17"/>
      <c r="J14" s="17"/>
      <c r="K14" s="19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75" customHeight="1">
      <c r="A15" s="13"/>
      <c r="B15" s="56"/>
      <c r="C15" s="2"/>
      <c r="D15" s="2"/>
      <c r="E15" s="2"/>
      <c r="F15" s="17"/>
      <c r="G15" s="17"/>
      <c r="H15" s="17"/>
      <c r="I15" s="17"/>
      <c r="J15" s="17"/>
      <c r="K15" s="1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75" customHeight="1">
      <c r="A16" s="13"/>
      <c r="B16" s="60"/>
      <c r="C16" s="2"/>
      <c r="D16" s="2"/>
      <c r="E16" s="2"/>
      <c r="F16" s="17"/>
      <c r="G16" s="17"/>
      <c r="H16" s="17"/>
      <c r="I16" s="17"/>
      <c r="J16" s="17"/>
      <c r="K16" s="1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9.75" customHeight="1">
      <c r="A17" s="13"/>
      <c r="B17" s="2"/>
      <c r="C17" s="2"/>
      <c r="D17" s="2"/>
      <c r="E17" s="2"/>
      <c r="F17" s="71"/>
      <c r="G17" s="71"/>
      <c r="H17" s="71"/>
      <c r="I17" s="71"/>
      <c r="J17" s="71"/>
      <c r="K17" s="19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75" customHeight="1">
      <c r="A18" s="13"/>
      <c r="B18" s="74" t="s">
        <v>95</v>
      </c>
      <c r="C18" s="2"/>
      <c r="D18" s="18">
        <v>0.0</v>
      </c>
      <c r="E18" s="2"/>
      <c r="F18" s="17"/>
      <c r="G18" s="17"/>
      <c r="H18" s="17"/>
      <c r="I18" s="17"/>
      <c r="J18" s="17"/>
      <c r="K18" s="19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75" customHeight="1">
      <c r="A19" s="13"/>
      <c r="B19" s="56"/>
      <c r="C19" s="2"/>
      <c r="D19" s="2"/>
      <c r="E19" s="2"/>
      <c r="F19" s="17"/>
      <c r="G19" s="17"/>
      <c r="H19" s="17"/>
      <c r="I19" s="17"/>
      <c r="J19" s="17"/>
      <c r="K19" s="19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13"/>
      <c r="B20" s="56"/>
      <c r="C20" s="2"/>
      <c r="D20" s="2"/>
      <c r="E20" s="2"/>
      <c r="F20" s="17"/>
      <c r="G20" s="17"/>
      <c r="H20" s="17"/>
      <c r="I20" s="17"/>
      <c r="J20" s="17"/>
      <c r="K20" s="19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3"/>
      <c r="B21" s="60"/>
      <c r="C21" s="2"/>
      <c r="D21" s="2"/>
      <c r="E21" s="2"/>
      <c r="F21" s="17"/>
      <c r="G21" s="17"/>
      <c r="H21" s="17"/>
      <c r="I21" s="17"/>
      <c r="J21" s="17"/>
      <c r="K21" s="1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9.75" customHeight="1">
      <c r="A22" s="13"/>
      <c r="B22" s="2"/>
      <c r="C22" s="2"/>
      <c r="D22" s="2"/>
      <c r="E22" s="2"/>
      <c r="F22" s="71"/>
      <c r="G22" s="71"/>
      <c r="H22" s="71"/>
      <c r="I22" s="71"/>
      <c r="J22" s="71"/>
      <c r="K22" s="1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13"/>
      <c r="B23" s="74" t="s">
        <v>96</v>
      </c>
      <c r="C23" s="2"/>
      <c r="D23" s="18">
        <v>0.0</v>
      </c>
      <c r="E23" s="2"/>
      <c r="F23" s="17"/>
      <c r="G23" s="17"/>
      <c r="H23" s="17"/>
      <c r="I23" s="17"/>
      <c r="J23" s="17"/>
      <c r="K23" s="19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3"/>
      <c r="B24" s="56"/>
      <c r="C24" s="2"/>
      <c r="D24" s="2"/>
      <c r="E24" s="2"/>
      <c r="F24" s="17"/>
      <c r="G24" s="17"/>
      <c r="H24" s="17"/>
      <c r="I24" s="17"/>
      <c r="J24" s="17"/>
      <c r="K24" s="19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13"/>
      <c r="B25" s="56"/>
      <c r="C25" s="2"/>
      <c r="D25" s="2"/>
      <c r="E25" s="2"/>
      <c r="F25" s="17"/>
      <c r="G25" s="17"/>
      <c r="H25" s="17"/>
      <c r="I25" s="17"/>
      <c r="J25" s="17"/>
      <c r="K25" s="19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3"/>
      <c r="B26" s="60"/>
      <c r="C26" s="2"/>
      <c r="D26" s="2"/>
      <c r="E26" s="2"/>
      <c r="F26" s="17"/>
      <c r="G26" s="17"/>
      <c r="H26" s="17"/>
      <c r="I26" s="17"/>
      <c r="J26" s="17"/>
      <c r="K26" s="19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9.75" customHeight="1">
      <c r="A27" s="13"/>
      <c r="B27" s="2"/>
      <c r="C27" s="2"/>
      <c r="D27" s="2"/>
      <c r="E27" s="2"/>
      <c r="F27" s="71"/>
      <c r="G27" s="71"/>
      <c r="H27" s="71"/>
      <c r="I27" s="71"/>
      <c r="J27" s="71"/>
      <c r="K27" s="1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3"/>
      <c r="B28" s="74" t="s">
        <v>97</v>
      </c>
      <c r="C28" s="2"/>
      <c r="D28" s="18">
        <v>1.0</v>
      </c>
      <c r="E28" s="2"/>
      <c r="F28" s="17"/>
      <c r="G28" s="17"/>
      <c r="H28" s="17"/>
      <c r="I28" s="17"/>
      <c r="J28" s="17"/>
      <c r="K28" s="19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3"/>
      <c r="B29" s="56"/>
      <c r="C29" s="2"/>
      <c r="D29" s="2"/>
      <c r="E29" s="2"/>
      <c r="F29" s="17"/>
      <c r="G29" s="17"/>
      <c r="H29" s="17"/>
      <c r="I29" s="17"/>
      <c r="J29" s="17"/>
      <c r="K29" s="1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3"/>
      <c r="B30" s="56"/>
      <c r="C30" s="2"/>
      <c r="D30" s="2"/>
      <c r="E30" s="2"/>
      <c r="F30" s="17"/>
      <c r="G30" s="17"/>
      <c r="H30" s="17"/>
      <c r="I30" s="17"/>
      <c r="J30" s="17"/>
      <c r="K30" s="19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13"/>
      <c r="B31" s="60"/>
      <c r="C31" s="2"/>
      <c r="D31" s="2"/>
      <c r="E31" s="2"/>
      <c r="F31" s="17"/>
      <c r="G31" s="17"/>
      <c r="H31" s="17"/>
      <c r="I31" s="17"/>
      <c r="J31" s="17"/>
      <c r="K31" s="1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9.75" customHeight="1">
      <c r="A32" s="13"/>
      <c r="B32" s="2"/>
      <c r="C32" s="2"/>
      <c r="D32" s="2"/>
      <c r="E32" s="2"/>
      <c r="F32" s="17"/>
      <c r="G32" s="17"/>
      <c r="H32" s="17"/>
      <c r="I32" s="17"/>
      <c r="J32" s="17"/>
      <c r="K32" s="1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13"/>
      <c r="B33" s="75" t="s">
        <v>98</v>
      </c>
      <c r="C33" s="2"/>
      <c r="D33" s="18">
        <v>0.0</v>
      </c>
      <c r="E33" s="2"/>
      <c r="F33" s="9"/>
      <c r="G33" s="9"/>
      <c r="H33" s="9"/>
      <c r="I33" s="9"/>
      <c r="J33" s="9"/>
      <c r="K33" s="19"/>
      <c r="L33" s="2"/>
      <c r="M33" s="2"/>
      <c r="N33" s="73">
        <f>D33+D38+D43+D48</f>
        <v>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13"/>
      <c r="B34" s="56"/>
      <c r="C34" s="2"/>
      <c r="D34" s="2"/>
      <c r="E34" s="2"/>
      <c r="F34" s="17"/>
      <c r="G34" s="17"/>
      <c r="H34" s="17"/>
      <c r="I34" s="17"/>
      <c r="J34" s="17"/>
      <c r="K34" s="19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13"/>
      <c r="B35" s="56"/>
      <c r="C35" s="2"/>
      <c r="D35" s="2"/>
      <c r="E35" s="2"/>
      <c r="F35" s="17"/>
      <c r="G35" s="17"/>
      <c r="H35" s="17"/>
      <c r="I35" s="17"/>
      <c r="J35" s="17"/>
      <c r="K35" s="19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13"/>
      <c r="B36" s="60"/>
      <c r="C36" s="2"/>
      <c r="D36" s="2"/>
      <c r="E36" s="2"/>
      <c r="F36" s="17"/>
      <c r="G36" s="17"/>
      <c r="H36" s="17"/>
      <c r="I36" s="17"/>
      <c r="J36" s="17"/>
      <c r="K36" s="1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9.75" customHeight="1">
      <c r="A37" s="13"/>
      <c r="B37" s="2"/>
      <c r="C37" s="2"/>
      <c r="D37" s="2"/>
      <c r="E37" s="2"/>
      <c r="F37" s="17"/>
      <c r="G37" s="17"/>
      <c r="H37" s="17"/>
      <c r="I37" s="17"/>
      <c r="J37" s="17"/>
      <c r="K37" s="1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13"/>
      <c r="B38" s="75" t="s">
        <v>99</v>
      </c>
      <c r="C38" s="2"/>
      <c r="D38" s="18">
        <v>0.0</v>
      </c>
      <c r="E38" s="2"/>
      <c r="F38" s="9"/>
      <c r="G38" s="9"/>
      <c r="H38" s="9"/>
      <c r="I38" s="9"/>
      <c r="J38" s="9"/>
      <c r="K38" s="19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13"/>
      <c r="B39" s="56"/>
      <c r="C39" s="2"/>
      <c r="D39" s="2"/>
      <c r="E39" s="2"/>
      <c r="F39" s="17"/>
      <c r="G39" s="17"/>
      <c r="H39" s="17"/>
      <c r="I39" s="17"/>
      <c r="J39" s="17"/>
      <c r="K39" s="1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13"/>
      <c r="B40" s="56"/>
      <c r="C40" s="2"/>
      <c r="D40" s="2"/>
      <c r="E40" s="2"/>
      <c r="F40" s="17"/>
      <c r="G40" s="17"/>
      <c r="H40" s="17"/>
      <c r="I40" s="17"/>
      <c r="J40" s="17"/>
      <c r="K40" s="1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13"/>
      <c r="B41" s="60"/>
      <c r="C41" s="2"/>
      <c r="D41" s="2"/>
      <c r="E41" s="2"/>
      <c r="F41" s="17"/>
      <c r="G41" s="17"/>
      <c r="H41" s="17"/>
      <c r="I41" s="17"/>
      <c r="J41" s="17"/>
      <c r="K41" s="1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9.75" customHeight="1">
      <c r="A42" s="13"/>
      <c r="B42" s="2"/>
      <c r="C42" s="2"/>
      <c r="D42" s="2"/>
      <c r="E42" s="2"/>
      <c r="F42" s="17"/>
      <c r="G42" s="17"/>
      <c r="H42" s="17"/>
      <c r="I42" s="17"/>
      <c r="J42" s="17"/>
      <c r="K42" s="19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13"/>
      <c r="B43" s="75" t="s">
        <v>110</v>
      </c>
      <c r="C43" s="2"/>
      <c r="D43" s="18">
        <v>0.0</v>
      </c>
      <c r="E43" s="2"/>
      <c r="F43" s="9"/>
      <c r="G43" s="9"/>
      <c r="H43" s="9"/>
      <c r="I43" s="9"/>
      <c r="J43" s="9"/>
      <c r="K43" s="19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13"/>
      <c r="B44" s="56"/>
      <c r="C44" s="2"/>
      <c r="D44" s="2"/>
      <c r="E44" s="2"/>
      <c r="F44" s="17"/>
      <c r="G44" s="17"/>
      <c r="H44" s="17"/>
      <c r="I44" s="17"/>
      <c r="J44" s="17"/>
      <c r="K44" s="1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13"/>
      <c r="B45" s="56"/>
      <c r="C45" s="2"/>
      <c r="D45" s="2"/>
      <c r="E45" s="2"/>
      <c r="F45" s="17"/>
      <c r="G45" s="17"/>
      <c r="H45" s="17"/>
      <c r="I45" s="17"/>
      <c r="J45" s="17"/>
      <c r="K45" s="1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13"/>
      <c r="B46" s="60"/>
      <c r="C46" s="2"/>
      <c r="D46" s="2"/>
      <c r="E46" s="2"/>
      <c r="F46" s="17"/>
      <c r="G46" s="17"/>
      <c r="H46" s="17"/>
      <c r="I46" s="17"/>
      <c r="J46" s="17"/>
      <c r="K46" s="1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9.75" customHeight="1">
      <c r="A47" s="13"/>
      <c r="B47" s="2"/>
      <c r="C47" s="2"/>
      <c r="D47" s="2"/>
      <c r="E47" s="2"/>
      <c r="F47" s="17"/>
      <c r="G47" s="17"/>
      <c r="H47" s="17"/>
      <c r="I47" s="17"/>
      <c r="J47" s="17"/>
      <c r="K47" s="1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6.5" customHeight="1">
      <c r="A48" s="13"/>
      <c r="B48" s="75" t="s">
        <v>101</v>
      </c>
      <c r="C48" s="2"/>
      <c r="D48" s="18">
        <v>0.0</v>
      </c>
      <c r="E48" s="2"/>
      <c r="F48" s="9"/>
      <c r="G48" s="9"/>
      <c r="H48" s="9"/>
      <c r="I48" s="9"/>
      <c r="J48" s="9"/>
      <c r="K48" s="1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6.5" customHeight="1">
      <c r="A49" s="13"/>
      <c r="B49" s="56"/>
      <c r="C49" s="2"/>
      <c r="D49" s="2"/>
      <c r="E49" s="2"/>
      <c r="F49" s="17"/>
      <c r="G49" s="17"/>
      <c r="H49" s="17"/>
      <c r="I49" s="17"/>
      <c r="J49" s="17"/>
      <c r="K49" s="1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6.5" customHeight="1">
      <c r="A50" s="13"/>
      <c r="B50" s="56"/>
      <c r="C50" s="2"/>
      <c r="D50" s="2"/>
      <c r="E50" s="2"/>
      <c r="F50" s="17"/>
      <c r="G50" s="17"/>
      <c r="H50" s="17"/>
      <c r="I50" s="17"/>
      <c r="J50" s="17"/>
      <c r="K50" s="1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6.5" customHeight="1">
      <c r="A51" s="13"/>
      <c r="B51" s="60"/>
      <c r="C51" s="2"/>
      <c r="D51" s="2"/>
      <c r="E51" s="2"/>
      <c r="F51" s="17"/>
      <c r="G51" s="17"/>
      <c r="H51" s="17"/>
      <c r="I51" s="17"/>
      <c r="J51" s="17"/>
      <c r="K51" s="1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9.75" customHeight="1">
      <c r="A52" s="13"/>
      <c r="B52" s="2"/>
      <c r="C52" s="2"/>
      <c r="D52" s="2"/>
      <c r="E52" s="2"/>
      <c r="F52" s="17"/>
      <c r="G52" s="17"/>
      <c r="H52" s="17"/>
      <c r="I52" s="17"/>
      <c r="J52" s="17"/>
      <c r="K52" s="1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13"/>
      <c r="B53" s="76" t="s">
        <v>111</v>
      </c>
      <c r="C53" s="2"/>
      <c r="D53" s="18">
        <v>0.0</v>
      </c>
      <c r="E53" s="2"/>
      <c r="F53" s="9"/>
      <c r="G53" s="9"/>
      <c r="H53" s="9"/>
      <c r="I53" s="9"/>
      <c r="J53" s="9"/>
      <c r="K53" s="19"/>
      <c r="L53" s="2"/>
      <c r="M53" s="2"/>
      <c r="N53" s="73">
        <f>D53+D59</f>
        <v>0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13"/>
      <c r="B54" s="56"/>
      <c r="C54" s="2"/>
      <c r="D54" s="2"/>
      <c r="E54" s="2"/>
      <c r="F54" s="17"/>
      <c r="G54" s="17"/>
      <c r="H54" s="17"/>
      <c r="I54" s="17"/>
      <c r="J54" s="17"/>
      <c r="K54" s="1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13"/>
      <c r="B55" s="56"/>
      <c r="C55" s="2"/>
      <c r="D55" s="2"/>
      <c r="E55" s="2"/>
      <c r="F55" s="17"/>
      <c r="G55" s="17"/>
      <c r="H55" s="17"/>
      <c r="I55" s="17"/>
      <c r="J55" s="17"/>
      <c r="K55" s="1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13"/>
      <c r="B56" s="56"/>
      <c r="C56" s="2"/>
      <c r="D56" s="2"/>
      <c r="E56" s="2"/>
      <c r="F56" s="17"/>
      <c r="G56" s="17"/>
      <c r="H56" s="17"/>
      <c r="I56" s="17"/>
      <c r="J56" s="17"/>
      <c r="K56" s="19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13"/>
      <c r="B57" s="60"/>
      <c r="C57" s="2"/>
      <c r="D57" s="2"/>
      <c r="E57" s="2"/>
      <c r="F57" s="17"/>
      <c r="G57" s="17"/>
      <c r="H57" s="17"/>
      <c r="I57" s="17"/>
      <c r="J57" s="17"/>
      <c r="K57" s="1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9.75" customHeight="1">
      <c r="A58" s="13"/>
      <c r="B58" s="2"/>
      <c r="C58" s="2"/>
      <c r="D58" s="2"/>
      <c r="E58" s="2"/>
      <c r="F58" s="17"/>
      <c r="G58" s="17"/>
      <c r="H58" s="17"/>
      <c r="I58" s="17"/>
      <c r="J58" s="17"/>
      <c r="K58" s="19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13"/>
      <c r="B59" s="76" t="s">
        <v>112</v>
      </c>
      <c r="C59" s="2"/>
      <c r="D59" s="18">
        <v>0.0</v>
      </c>
      <c r="E59" s="2"/>
      <c r="F59" s="71"/>
      <c r="G59" s="71"/>
      <c r="H59" s="71"/>
      <c r="I59" s="71"/>
      <c r="J59" s="71"/>
      <c r="K59" s="1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13"/>
      <c r="B60" s="56"/>
      <c r="C60" s="2"/>
      <c r="D60" s="2"/>
      <c r="E60" s="2"/>
      <c r="F60" s="17"/>
      <c r="G60" s="17"/>
      <c r="H60" s="17"/>
      <c r="I60" s="17"/>
      <c r="J60" s="17"/>
      <c r="K60" s="1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13"/>
      <c r="B61" s="56"/>
      <c r="C61" s="2"/>
      <c r="D61" s="2"/>
      <c r="E61" s="2"/>
      <c r="F61" s="17"/>
      <c r="G61" s="17"/>
      <c r="H61" s="17"/>
      <c r="I61" s="17"/>
      <c r="J61" s="17"/>
      <c r="K61" s="1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13"/>
      <c r="B62" s="56"/>
      <c r="C62" s="2"/>
      <c r="D62" s="2"/>
      <c r="E62" s="2"/>
      <c r="F62" s="17"/>
      <c r="G62" s="17"/>
      <c r="H62" s="17"/>
      <c r="I62" s="17"/>
      <c r="J62" s="17"/>
      <c r="K62" s="1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13"/>
      <c r="B63" s="60"/>
      <c r="C63" s="2"/>
      <c r="D63" s="2"/>
      <c r="E63" s="2"/>
      <c r="F63" s="17"/>
      <c r="G63" s="17"/>
      <c r="H63" s="17"/>
      <c r="I63" s="17"/>
      <c r="J63" s="17"/>
      <c r="K63" s="1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3.75" customHeight="1">
      <c r="A64" s="13"/>
      <c r="B64" s="2"/>
      <c r="C64" s="2"/>
      <c r="D64" s="2"/>
      <c r="E64" s="2"/>
      <c r="F64" s="9"/>
      <c r="G64" s="9"/>
      <c r="H64" s="9"/>
      <c r="I64" s="9"/>
      <c r="J64" s="2"/>
      <c r="K64" s="1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.25" customHeight="1">
      <c r="A65" s="23"/>
      <c r="B65" s="17"/>
      <c r="C65" s="17"/>
      <c r="D65" s="17"/>
      <c r="E65" s="17"/>
      <c r="F65" s="17"/>
      <c r="G65" s="17"/>
      <c r="H65" s="17"/>
      <c r="I65" s="17"/>
      <c r="J65" s="17"/>
      <c r="K65" s="25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2"/>
      <c r="C66" s="2"/>
      <c r="D66" s="2"/>
      <c r="E66" s="2"/>
      <c r="F66" s="9"/>
      <c r="G66" s="9"/>
      <c r="H66" s="9"/>
      <c r="I66" s="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 t="s">
        <v>113</v>
      </c>
      <c r="B67" s="2"/>
      <c r="C67" s="2"/>
      <c r="D67" s="2"/>
      <c r="E67" s="2"/>
      <c r="F67" s="17"/>
      <c r="G67" s="17"/>
      <c r="H67" s="17"/>
      <c r="I67" s="17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.25" customHeight="1">
      <c r="A68" s="8"/>
      <c r="B68" s="9"/>
      <c r="C68" s="9"/>
      <c r="D68" s="9"/>
      <c r="E68" s="9"/>
      <c r="F68" s="9"/>
      <c r="G68" s="9"/>
      <c r="H68" s="9"/>
      <c r="I68" s="9"/>
      <c r="J68" s="9"/>
      <c r="K68" s="1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3.75" customHeight="1">
      <c r="A69" s="13"/>
      <c r="B69" s="2"/>
      <c r="C69" s="2"/>
      <c r="D69" s="2"/>
      <c r="E69" s="2"/>
      <c r="F69" s="2"/>
      <c r="G69" s="2"/>
      <c r="H69" s="2"/>
      <c r="I69" s="2"/>
      <c r="J69" s="2"/>
      <c r="K69" s="1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13" t="s">
        <v>105</v>
      </c>
      <c r="B70" s="2"/>
      <c r="C70" s="2"/>
      <c r="D70" s="2"/>
      <c r="E70" s="2"/>
      <c r="F70" s="2"/>
      <c r="G70" s="5" t="s">
        <v>106</v>
      </c>
      <c r="H70" s="5" t="s">
        <v>107</v>
      </c>
      <c r="I70" s="5" t="s">
        <v>108</v>
      </c>
      <c r="J70" s="5"/>
      <c r="K70" s="19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3.75" customHeight="1">
      <c r="A71" s="13"/>
      <c r="B71" s="2"/>
      <c r="C71" s="2"/>
      <c r="D71" s="2"/>
      <c r="E71" s="2"/>
      <c r="F71" s="2"/>
      <c r="G71" s="2"/>
      <c r="H71" s="2"/>
      <c r="I71" s="2"/>
      <c r="J71" s="2"/>
      <c r="K71" s="19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13"/>
      <c r="B72" s="2"/>
      <c r="C72" s="2"/>
      <c r="D72" s="2"/>
      <c r="E72" s="2"/>
      <c r="F72" s="2"/>
      <c r="G72" s="77" t="str">
        <f>IF(N8+N13+N33+N53=0,"x","-")</f>
        <v>-</v>
      </c>
      <c r="H72" s="77" t="str">
        <f>IF(AND(G72="-",I72="-",J72="-"),"x","-")</f>
        <v>x</v>
      </c>
      <c r="I72" s="77" t="str">
        <f>IF(OR((AND(D33=1,J72="-")),(AND(N13=3,AND(N33&gt;0,N33&lt;4))),(AND(N13=2,N33=3))),"x","-")</f>
        <v>-</v>
      </c>
      <c r="J72" s="77" t="str">
        <f>IF(OR((N8=1),(N13=4),(AND(N13=3,N33=4))),"x","-")</f>
        <v>-</v>
      </c>
      <c r="K72" s="19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3.75" customHeight="1">
      <c r="A73" s="13"/>
      <c r="B73" s="2"/>
      <c r="C73" s="2"/>
      <c r="D73" s="2"/>
      <c r="E73" s="2"/>
      <c r="F73" s="2"/>
      <c r="G73" s="2"/>
      <c r="H73" s="2"/>
      <c r="I73" s="2"/>
      <c r="J73" s="2"/>
      <c r="K73" s="19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.25" customHeight="1">
      <c r="A74" s="23"/>
      <c r="B74" s="17"/>
      <c r="C74" s="17"/>
      <c r="D74" s="17"/>
      <c r="E74" s="17"/>
      <c r="F74" s="17"/>
      <c r="G74" s="17"/>
      <c r="H74" s="17"/>
      <c r="I74" s="17"/>
      <c r="J74" s="17"/>
      <c r="K74" s="25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B38:B41"/>
    <mergeCell ref="B43:B46"/>
    <mergeCell ref="B48:B51"/>
    <mergeCell ref="B53:B57"/>
    <mergeCell ref="B59:B63"/>
    <mergeCell ref="D5:E5"/>
    <mergeCell ref="B8:B11"/>
    <mergeCell ref="B13:B16"/>
    <mergeCell ref="B18:B21"/>
    <mergeCell ref="B23:B26"/>
    <mergeCell ref="B28:B31"/>
    <mergeCell ref="B33:B36"/>
  </mergeCells>
  <printOptions/>
  <pageMargins bottom="0.2" footer="0.0" header="0.0" left="0.7900000000000001" right="0.39000000000000007" top="0.71"/>
  <pageSetup paperSize="9" scale="74" orientation="portrait"/>
  <headerFooter>
    <oddHeader>&amp;LSURVEY CARD&amp;C 2. Consistency Analysis for new buildings</oddHeader>
    <oddFooter>&amp;L000000BTC - Historic Centres Regeneration&amp;R000000_x000D_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10.71"/>
    <col customWidth="1" min="3" max="3" width="1.43"/>
    <col customWidth="1" min="4" max="4" width="23.86"/>
    <col customWidth="1" min="5" max="5" width="1.43"/>
    <col customWidth="1" min="6" max="6" width="20.14"/>
    <col customWidth="1" min="7" max="7" width="1.29"/>
    <col customWidth="1" min="8" max="8" width="39.0"/>
    <col customWidth="1" min="9" max="9" width="6.29"/>
    <col customWidth="1" min="10" max="10" width="9.0"/>
    <col customWidth="1" min="11" max="11" width="3.29"/>
    <col customWidth="1" min="12" max="26" width="9.0"/>
  </cols>
  <sheetData>
    <row r="1" ht="13.5" customHeight="1">
      <c r="A1" s="5"/>
      <c r="B1" s="2"/>
      <c r="C1" s="2"/>
      <c r="D1" s="2"/>
      <c r="E1" s="5"/>
      <c r="F1" s="41"/>
      <c r="G1" s="2"/>
      <c r="H1" s="2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79"/>
      <c r="B2" s="80" t="s">
        <v>114</v>
      </c>
      <c r="C2" s="2"/>
      <c r="D2" s="2"/>
      <c r="E2" s="5"/>
      <c r="F2" s="41"/>
      <c r="G2" s="2"/>
      <c r="H2" s="2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79"/>
      <c r="B3" s="2"/>
      <c r="C3" s="2"/>
      <c r="D3" s="2"/>
      <c r="E3" s="5"/>
      <c r="F3" s="41"/>
      <c r="G3" s="2"/>
      <c r="H3" s="2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5"/>
      <c r="B4" s="2"/>
      <c r="C4" s="2"/>
      <c r="D4" s="2"/>
      <c r="E4" s="5"/>
      <c r="F4" s="6" t="s">
        <v>115</v>
      </c>
      <c r="G4" s="2"/>
      <c r="H4" s="46" t="s">
        <v>116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3.75" customHeight="1">
      <c r="A5" s="8"/>
      <c r="B5" s="9"/>
      <c r="C5" s="9"/>
      <c r="D5" s="9"/>
      <c r="E5" s="9"/>
      <c r="F5" s="11"/>
      <c r="G5" s="9"/>
      <c r="H5" s="9"/>
      <c r="I5" s="9"/>
      <c r="J5" s="9"/>
      <c r="K5" s="1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75" customHeight="1">
      <c r="A6" s="81"/>
      <c r="B6" s="82" t="s">
        <v>117</v>
      </c>
      <c r="C6" s="2"/>
      <c r="D6" s="54" t="s">
        <v>118</v>
      </c>
      <c r="E6" s="2"/>
      <c r="F6" s="83" t="s">
        <v>119</v>
      </c>
      <c r="G6" s="2"/>
      <c r="H6" s="17"/>
      <c r="I6" s="2"/>
      <c r="J6" s="2"/>
      <c r="K6" s="19"/>
      <c r="L6" s="2"/>
      <c r="M6" s="2" t="s">
        <v>120</v>
      </c>
      <c r="N6" s="2" t="s">
        <v>121</v>
      </c>
      <c r="O6" s="2" t="s">
        <v>122</v>
      </c>
      <c r="P6" s="2" t="s">
        <v>119</v>
      </c>
      <c r="Q6" s="2" t="s">
        <v>123</v>
      </c>
      <c r="R6" s="2" t="s">
        <v>124</v>
      </c>
      <c r="S6" s="2"/>
      <c r="T6" s="2"/>
      <c r="U6" s="2"/>
      <c r="V6" s="2"/>
      <c r="W6" s="2"/>
      <c r="X6" s="2"/>
      <c r="Y6" s="2"/>
      <c r="Z6" s="2"/>
    </row>
    <row r="7" ht="3.75" customHeight="1">
      <c r="A7" s="81"/>
      <c r="B7" s="56"/>
      <c r="C7" s="2"/>
      <c r="D7" s="2"/>
      <c r="E7" s="2"/>
      <c r="F7" s="84"/>
      <c r="G7" s="2"/>
      <c r="H7" s="2"/>
      <c r="I7" s="2"/>
      <c r="J7" s="2"/>
      <c r="K7" s="1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81"/>
      <c r="B8" s="56"/>
      <c r="C8" s="2"/>
      <c r="D8" s="54"/>
      <c r="E8" s="2"/>
      <c r="F8" s="85"/>
      <c r="G8" s="2"/>
      <c r="H8" s="17"/>
      <c r="I8" s="2"/>
      <c r="J8" s="2"/>
      <c r="K8" s="1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3.75" customHeight="1">
      <c r="A9" s="81"/>
      <c r="B9" s="56"/>
      <c r="C9" s="2"/>
      <c r="D9" s="2"/>
      <c r="E9" s="2"/>
      <c r="F9" s="84"/>
      <c r="G9" s="2"/>
      <c r="H9" s="2"/>
      <c r="I9" s="2"/>
      <c r="J9" s="2"/>
      <c r="K9" s="1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50.25" customHeight="1">
      <c r="A10" s="81"/>
      <c r="B10" s="56"/>
      <c r="C10" s="2"/>
      <c r="D10" s="86" t="s">
        <v>125</v>
      </c>
      <c r="E10" s="87"/>
      <c r="F10" s="88" t="s">
        <v>126</v>
      </c>
      <c r="G10" s="2"/>
      <c r="H10" s="17"/>
      <c r="I10" s="2"/>
      <c r="J10" s="2"/>
      <c r="K10" s="19"/>
      <c r="L10" s="2"/>
      <c r="M10" s="2" t="s">
        <v>127</v>
      </c>
      <c r="N10" s="2" t="s">
        <v>128</v>
      </c>
      <c r="O10" s="2" t="s">
        <v>126</v>
      </c>
      <c r="P10" s="2" t="s">
        <v>129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3.5" customHeight="1">
      <c r="A11" s="81"/>
      <c r="B11" s="56"/>
      <c r="C11" s="2"/>
      <c r="D11" s="54" t="s">
        <v>130</v>
      </c>
      <c r="E11" s="87"/>
      <c r="F11" s="88" t="s">
        <v>131</v>
      </c>
      <c r="G11" s="2"/>
      <c r="H11" s="17"/>
      <c r="I11" s="2"/>
      <c r="J11" s="2"/>
      <c r="K11" s="19"/>
      <c r="L11" s="2"/>
      <c r="M11" s="2" t="s">
        <v>131</v>
      </c>
      <c r="N11" s="2" t="s">
        <v>132</v>
      </c>
      <c r="O11" s="2" t="s">
        <v>127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3.5" customHeight="1">
      <c r="A12" s="81"/>
      <c r="B12" s="60"/>
      <c r="C12" s="2"/>
      <c r="D12" s="54" t="s">
        <v>133</v>
      </c>
      <c r="E12" s="87"/>
      <c r="F12" s="18">
        <v>30.0</v>
      </c>
      <c r="G12" s="2"/>
      <c r="H12" s="17"/>
      <c r="I12" s="2"/>
      <c r="J12" s="2"/>
      <c r="K12" s="1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7.5" customHeight="1">
      <c r="A13" s="81"/>
      <c r="B13" s="21"/>
      <c r="C13" s="2"/>
      <c r="D13" s="2"/>
      <c r="E13" s="2"/>
      <c r="F13" s="84"/>
      <c r="G13" s="2"/>
      <c r="H13" s="2"/>
      <c r="I13" s="2"/>
      <c r="J13" s="2"/>
      <c r="K13" s="1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3.5" customHeight="1">
      <c r="A14" s="81"/>
      <c r="B14" s="89" t="s">
        <v>134</v>
      </c>
      <c r="C14" s="2"/>
      <c r="D14" s="54" t="s">
        <v>135</v>
      </c>
      <c r="E14" s="2"/>
      <c r="F14" s="88" t="s">
        <v>122</v>
      </c>
      <c r="G14" s="2"/>
      <c r="H14" s="17"/>
      <c r="I14" s="2"/>
      <c r="J14" s="2"/>
      <c r="K14" s="19"/>
      <c r="L14" s="2"/>
      <c r="M14" s="2" t="s">
        <v>120</v>
      </c>
      <c r="N14" s="2" t="s">
        <v>121</v>
      </c>
      <c r="O14" s="2" t="s">
        <v>122</v>
      </c>
      <c r="P14" s="2" t="s">
        <v>119</v>
      </c>
      <c r="Q14" s="2" t="s">
        <v>123</v>
      </c>
      <c r="R14" s="2" t="s">
        <v>124</v>
      </c>
      <c r="S14" s="2"/>
      <c r="T14" s="2"/>
      <c r="U14" s="2"/>
      <c r="V14" s="2"/>
      <c r="W14" s="2"/>
      <c r="X14" s="2"/>
      <c r="Y14" s="2"/>
      <c r="Z14" s="2"/>
    </row>
    <row r="15" ht="3.75" customHeight="1">
      <c r="A15" s="81"/>
      <c r="B15" s="56"/>
      <c r="C15" s="2"/>
      <c r="D15" s="2"/>
      <c r="E15" s="2"/>
      <c r="F15" s="84"/>
      <c r="G15" s="2"/>
      <c r="H15" s="2"/>
      <c r="I15" s="2"/>
      <c r="J15" s="2"/>
      <c r="K15" s="1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81"/>
      <c r="B16" s="56"/>
      <c r="C16" s="2"/>
      <c r="D16" s="54"/>
      <c r="E16" s="2"/>
      <c r="F16" s="85"/>
      <c r="G16" s="2"/>
      <c r="H16" s="17"/>
      <c r="I16" s="2"/>
      <c r="J16" s="2"/>
      <c r="K16" s="1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3.75" customHeight="1">
      <c r="A17" s="81"/>
      <c r="B17" s="56"/>
      <c r="C17" s="2"/>
      <c r="D17" s="2"/>
      <c r="E17" s="2"/>
      <c r="F17" s="84"/>
      <c r="G17" s="2"/>
      <c r="H17" s="2"/>
      <c r="I17" s="2"/>
      <c r="J17" s="2"/>
      <c r="K17" s="19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50.25" customHeight="1">
      <c r="A18" s="81"/>
      <c r="B18" s="56"/>
      <c r="C18" s="2"/>
      <c r="D18" s="86" t="s">
        <v>125</v>
      </c>
      <c r="E18" s="2"/>
      <c r="F18" s="88" t="s">
        <v>126</v>
      </c>
      <c r="G18" s="2"/>
      <c r="H18" s="17"/>
      <c r="I18" s="2"/>
      <c r="J18" s="2"/>
      <c r="K18" s="19"/>
      <c r="L18" s="2"/>
      <c r="M18" s="2" t="s">
        <v>127</v>
      </c>
      <c r="N18" s="2" t="s">
        <v>128</v>
      </c>
      <c r="O18" s="2" t="s">
        <v>126</v>
      </c>
      <c r="P18" s="2" t="s">
        <v>129</v>
      </c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81"/>
      <c r="B19" s="56"/>
      <c r="C19" s="2"/>
      <c r="D19" s="54" t="s">
        <v>130</v>
      </c>
      <c r="E19" s="2"/>
      <c r="F19" s="88" t="s">
        <v>131</v>
      </c>
      <c r="G19" s="2"/>
      <c r="H19" s="17"/>
      <c r="I19" s="2"/>
      <c r="J19" s="2"/>
      <c r="K19" s="19"/>
      <c r="L19" s="2"/>
      <c r="M19" s="2" t="s">
        <v>131</v>
      </c>
      <c r="N19" s="2" t="s">
        <v>132</v>
      </c>
      <c r="O19" s="2" t="s">
        <v>127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81"/>
      <c r="B20" s="60"/>
      <c r="C20" s="2"/>
      <c r="D20" s="54" t="s">
        <v>133</v>
      </c>
      <c r="E20" s="2"/>
      <c r="F20" s="18">
        <v>35.0</v>
      </c>
      <c r="G20" s="2"/>
      <c r="H20" s="17"/>
      <c r="I20" s="2"/>
      <c r="J20" s="2"/>
      <c r="K20" s="19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7.5" customHeight="1">
      <c r="A21" s="81"/>
      <c r="B21" s="21"/>
      <c r="C21" s="2"/>
      <c r="D21" s="2"/>
      <c r="E21" s="2"/>
      <c r="F21" s="84"/>
      <c r="G21" s="2"/>
      <c r="H21" s="84"/>
      <c r="I21" s="2"/>
      <c r="J21" s="2"/>
      <c r="K21" s="1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81"/>
      <c r="B22" s="90" t="s">
        <v>136</v>
      </c>
      <c r="C22" s="2"/>
      <c r="D22" s="54" t="s">
        <v>137</v>
      </c>
      <c r="E22" s="2"/>
      <c r="F22" s="88" t="s">
        <v>138</v>
      </c>
      <c r="G22" s="2"/>
      <c r="H22" s="91"/>
      <c r="I22" s="2"/>
      <c r="J22" s="2"/>
      <c r="K22" s="19"/>
      <c r="L22" s="2"/>
      <c r="M22" s="2" t="s">
        <v>121</v>
      </c>
      <c r="N22" s="2" t="s">
        <v>139</v>
      </c>
      <c r="O22" s="2" t="s">
        <v>120</v>
      </c>
      <c r="P22" s="2" t="s">
        <v>138</v>
      </c>
      <c r="Q22" s="2" t="s">
        <v>124</v>
      </c>
      <c r="R22" s="2"/>
      <c r="S22" s="2"/>
      <c r="T22" s="2"/>
      <c r="U22" s="2"/>
      <c r="V22" s="2"/>
      <c r="W22" s="2"/>
      <c r="X22" s="2"/>
      <c r="Y22" s="2"/>
      <c r="Z22" s="2"/>
    </row>
    <row r="23" ht="3.75" customHeight="1">
      <c r="A23" s="81"/>
      <c r="B23" s="56"/>
      <c r="C23" s="2"/>
      <c r="D23" s="2"/>
      <c r="E23" s="2"/>
      <c r="F23" s="84"/>
      <c r="G23" s="2"/>
      <c r="H23" s="2"/>
      <c r="I23" s="2"/>
      <c r="J23" s="2"/>
      <c r="K23" s="19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81"/>
      <c r="B24" s="56"/>
      <c r="C24" s="2"/>
      <c r="D24" s="54"/>
      <c r="E24" s="2"/>
      <c r="F24" s="85"/>
      <c r="G24" s="2"/>
      <c r="H24" s="17"/>
      <c r="I24" s="2"/>
      <c r="J24" s="2"/>
      <c r="K24" s="19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3.75" customHeight="1">
      <c r="A25" s="81"/>
      <c r="B25" s="56"/>
      <c r="C25" s="2"/>
      <c r="D25" s="2"/>
      <c r="E25" s="2"/>
      <c r="F25" s="84"/>
      <c r="G25" s="2"/>
      <c r="H25" s="2"/>
      <c r="I25" s="2"/>
      <c r="J25" s="2"/>
      <c r="K25" s="19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50.25" customHeight="1">
      <c r="A26" s="81"/>
      <c r="B26" s="56"/>
      <c r="C26" s="2"/>
      <c r="D26" s="86" t="s">
        <v>125</v>
      </c>
      <c r="E26" s="2"/>
      <c r="F26" s="88"/>
      <c r="G26" s="2"/>
      <c r="H26" s="17"/>
      <c r="I26" s="2"/>
      <c r="J26" s="2"/>
      <c r="K26" s="19"/>
      <c r="L26" s="2"/>
      <c r="M26" s="2" t="s">
        <v>127</v>
      </c>
      <c r="N26" s="2" t="s">
        <v>128</v>
      </c>
      <c r="O26" s="2" t="s">
        <v>126</v>
      </c>
      <c r="P26" s="2" t="s">
        <v>129</v>
      </c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81"/>
      <c r="B27" s="56"/>
      <c r="C27" s="2"/>
      <c r="D27" s="54" t="s">
        <v>130</v>
      </c>
      <c r="E27" s="2"/>
      <c r="F27" s="83"/>
      <c r="G27" s="2"/>
      <c r="H27" s="17"/>
      <c r="I27" s="2"/>
      <c r="J27" s="2"/>
      <c r="K27" s="19"/>
      <c r="L27" s="2"/>
      <c r="M27" s="2" t="s">
        <v>131</v>
      </c>
      <c r="N27" s="2" t="s">
        <v>132</v>
      </c>
      <c r="O27" s="2" t="s">
        <v>127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81"/>
      <c r="B28" s="60"/>
      <c r="C28" s="2"/>
      <c r="D28" s="54" t="s">
        <v>133</v>
      </c>
      <c r="E28" s="2"/>
      <c r="F28" s="92"/>
      <c r="G28" s="2"/>
      <c r="H28" s="17"/>
      <c r="I28" s="2"/>
      <c r="J28" s="2"/>
      <c r="K28" s="19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7.5" customHeight="1">
      <c r="A29" s="13"/>
      <c r="B29" s="21"/>
      <c r="C29" s="2"/>
      <c r="D29" s="2"/>
      <c r="E29" s="2"/>
      <c r="F29" s="84"/>
      <c r="G29" s="2"/>
      <c r="H29" s="2"/>
      <c r="I29" s="2"/>
      <c r="J29" s="2"/>
      <c r="K29" s="1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81"/>
      <c r="B30" s="93" t="s">
        <v>140</v>
      </c>
      <c r="C30" s="2"/>
      <c r="D30" s="54" t="s">
        <v>141</v>
      </c>
      <c r="E30" s="2"/>
      <c r="F30" s="88" t="s">
        <v>138</v>
      </c>
      <c r="G30" s="2"/>
      <c r="H30" s="17"/>
      <c r="I30" s="2"/>
      <c r="J30" s="2"/>
      <c r="K30" s="19"/>
      <c r="L30" s="2"/>
      <c r="M30" s="2" t="s">
        <v>121</v>
      </c>
      <c r="N30" s="2" t="s">
        <v>139</v>
      </c>
      <c r="O30" s="2" t="s">
        <v>120</v>
      </c>
      <c r="P30" s="2" t="s">
        <v>138</v>
      </c>
      <c r="Q30" s="2" t="s">
        <v>124</v>
      </c>
      <c r="R30" s="2"/>
      <c r="S30" s="2"/>
      <c r="T30" s="2"/>
      <c r="U30" s="2"/>
      <c r="V30" s="2"/>
      <c r="W30" s="2"/>
      <c r="X30" s="2"/>
      <c r="Y30" s="2"/>
      <c r="Z30" s="2"/>
    </row>
    <row r="31" ht="3.75" customHeight="1">
      <c r="A31" s="81"/>
      <c r="B31" s="56"/>
      <c r="C31" s="2"/>
      <c r="D31" s="2"/>
      <c r="E31" s="2"/>
      <c r="F31" s="84"/>
      <c r="G31" s="2"/>
      <c r="H31" s="2"/>
      <c r="I31" s="2"/>
      <c r="J31" s="2"/>
      <c r="K31" s="1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81"/>
      <c r="B32" s="56"/>
      <c r="C32" s="2"/>
      <c r="D32" s="54"/>
      <c r="E32" s="2"/>
      <c r="F32" s="85"/>
      <c r="G32" s="2"/>
      <c r="H32" s="17"/>
      <c r="I32" s="2"/>
      <c r="J32" s="2"/>
      <c r="K32" s="19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3.75" customHeight="1">
      <c r="A33" s="81"/>
      <c r="B33" s="56"/>
      <c r="C33" s="2"/>
      <c r="D33" s="2"/>
      <c r="E33" s="2"/>
      <c r="F33" s="84"/>
      <c r="G33" s="2"/>
      <c r="H33" s="2"/>
      <c r="I33" s="2"/>
      <c r="J33" s="2"/>
      <c r="K33" s="1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50.25" customHeight="1">
      <c r="A34" s="81"/>
      <c r="B34" s="56"/>
      <c r="C34" s="2"/>
      <c r="D34" s="86" t="s">
        <v>125</v>
      </c>
      <c r="E34" s="2"/>
      <c r="F34" s="88"/>
      <c r="G34" s="2"/>
      <c r="H34" s="17"/>
      <c r="I34" s="2"/>
      <c r="J34" s="2"/>
      <c r="K34" s="19"/>
      <c r="L34" s="2"/>
      <c r="M34" s="2" t="s">
        <v>127</v>
      </c>
      <c r="N34" s="2" t="s">
        <v>128</v>
      </c>
      <c r="O34" s="2" t="s">
        <v>126</v>
      </c>
      <c r="P34" s="2" t="s">
        <v>129</v>
      </c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81"/>
      <c r="B35" s="56"/>
      <c r="C35" s="2"/>
      <c r="D35" s="54" t="s">
        <v>130</v>
      </c>
      <c r="E35" s="2"/>
      <c r="F35" s="83"/>
      <c r="G35" s="2"/>
      <c r="H35" s="17"/>
      <c r="I35" s="2"/>
      <c r="J35" s="2"/>
      <c r="K35" s="19"/>
      <c r="L35" s="2"/>
      <c r="M35" s="2" t="s">
        <v>131</v>
      </c>
      <c r="N35" s="2" t="s">
        <v>132</v>
      </c>
      <c r="O35" s="2" t="s">
        <v>127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81"/>
      <c r="B36" s="60"/>
      <c r="C36" s="2"/>
      <c r="D36" s="54" t="s">
        <v>133</v>
      </c>
      <c r="E36" s="2"/>
      <c r="F36" s="18"/>
      <c r="G36" s="2"/>
      <c r="H36" s="17"/>
      <c r="I36" s="2"/>
      <c r="J36" s="2"/>
      <c r="K36" s="19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7.5" customHeight="1">
      <c r="A37" s="13"/>
      <c r="B37" s="21"/>
      <c r="C37" s="2"/>
      <c r="D37" s="2"/>
      <c r="E37" s="2"/>
      <c r="F37" s="84"/>
      <c r="G37" s="2"/>
      <c r="H37" s="2"/>
      <c r="I37" s="2"/>
      <c r="J37" s="2"/>
      <c r="K37" s="19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81"/>
      <c r="B38" s="94" t="s">
        <v>142</v>
      </c>
      <c r="C38" s="2"/>
      <c r="D38" s="54" t="s">
        <v>143</v>
      </c>
      <c r="E38" s="2"/>
      <c r="F38" s="88" t="s">
        <v>138</v>
      </c>
      <c r="G38" s="2"/>
      <c r="H38" s="17"/>
      <c r="I38" s="2"/>
      <c r="J38" s="2"/>
      <c r="K38" s="19"/>
      <c r="L38" s="2"/>
      <c r="M38" s="2" t="s">
        <v>121</v>
      </c>
      <c r="N38" s="2" t="s">
        <v>139</v>
      </c>
      <c r="O38" s="2" t="s">
        <v>120</v>
      </c>
      <c r="P38" s="2" t="s">
        <v>138</v>
      </c>
      <c r="Q38" s="2" t="s">
        <v>124</v>
      </c>
      <c r="R38" s="2"/>
      <c r="S38" s="2"/>
      <c r="T38" s="2"/>
      <c r="U38" s="2"/>
      <c r="V38" s="2"/>
      <c r="W38" s="2"/>
      <c r="X38" s="2"/>
      <c r="Y38" s="2"/>
      <c r="Z38" s="2"/>
    </row>
    <row r="39" ht="3.75" customHeight="1">
      <c r="A39" s="81"/>
      <c r="B39" s="56"/>
      <c r="C39" s="2"/>
      <c r="D39" s="2"/>
      <c r="E39" s="2"/>
      <c r="F39" s="84"/>
      <c r="G39" s="2"/>
      <c r="H39" s="2"/>
      <c r="I39" s="2"/>
      <c r="J39" s="2"/>
      <c r="K39" s="19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81"/>
      <c r="B40" s="56"/>
      <c r="C40" s="2"/>
      <c r="D40" s="54"/>
      <c r="E40" s="2"/>
      <c r="F40" s="85"/>
      <c r="G40" s="2"/>
      <c r="H40" s="17"/>
      <c r="I40" s="2"/>
      <c r="J40" s="2"/>
      <c r="K40" s="1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3.75" customHeight="1">
      <c r="A41" s="81"/>
      <c r="B41" s="56"/>
      <c r="C41" s="2"/>
      <c r="D41" s="2"/>
      <c r="E41" s="2"/>
      <c r="F41" s="84"/>
      <c r="G41" s="2"/>
      <c r="H41" s="2"/>
      <c r="I41" s="2"/>
      <c r="J41" s="2"/>
      <c r="K41" s="19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50.25" customHeight="1">
      <c r="A42" s="81"/>
      <c r="B42" s="56"/>
      <c r="C42" s="2"/>
      <c r="D42" s="86" t="s">
        <v>125</v>
      </c>
      <c r="E42" s="2"/>
      <c r="F42" s="83"/>
      <c r="G42" s="2"/>
      <c r="H42" s="17"/>
      <c r="I42" s="2"/>
      <c r="J42" s="2"/>
      <c r="K42" s="19"/>
      <c r="L42" s="2"/>
      <c r="M42" s="2" t="s">
        <v>127</v>
      </c>
      <c r="N42" s="2" t="s">
        <v>128</v>
      </c>
      <c r="O42" s="2" t="s">
        <v>126</v>
      </c>
      <c r="P42" s="2" t="s">
        <v>129</v>
      </c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81"/>
      <c r="B43" s="56"/>
      <c r="C43" s="2"/>
      <c r="D43" s="54" t="s">
        <v>130</v>
      </c>
      <c r="E43" s="2"/>
      <c r="F43" s="83"/>
      <c r="G43" s="2"/>
      <c r="H43" s="17"/>
      <c r="I43" s="2"/>
      <c r="J43" s="2"/>
      <c r="K43" s="19"/>
      <c r="L43" s="2"/>
      <c r="M43" s="2" t="s">
        <v>131</v>
      </c>
      <c r="N43" s="2" t="s">
        <v>132</v>
      </c>
      <c r="O43" s="2" t="s">
        <v>127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81"/>
      <c r="B44" s="60"/>
      <c r="C44" s="2"/>
      <c r="D44" s="54" t="s">
        <v>133</v>
      </c>
      <c r="E44" s="2"/>
      <c r="F44" s="88"/>
      <c r="G44" s="2"/>
      <c r="H44" s="17"/>
      <c r="I44" s="2"/>
      <c r="J44" s="2"/>
      <c r="K44" s="1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7.5" customHeight="1">
      <c r="A45" s="13"/>
      <c r="B45" s="21"/>
      <c r="C45" s="2"/>
      <c r="D45" s="2"/>
      <c r="E45" s="2"/>
      <c r="F45" s="84"/>
      <c r="G45" s="2"/>
      <c r="H45" s="2"/>
      <c r="I45" s="2"/>
      <c r="J45" s="2"/>
      <c r="K45" s="1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81"/>
      <c r="B46" s="95" t="s">
        <v>144</v>
      </c>
      <c r="C46" s="2"/>
      <c r="D46" s="54" t="s">
        <v>145</v>
      </c>
      <c r="E46" s="2"/>
      <c r="F46" s="88" t="s">
        <v>138</v>
      </c>
      <c r="G46" s="2"/>
      <c r="H46" s="17"/>
      <c r="I46" s="2"/>
      <c r="J46" s="2"/>
      <c r="K46" s="19"/>
      <c r="L46" s="2"/>
      <c r="M46" s="2" t="s">
        <v>121</v>
      </c>
      <c r="N46" s="2" t="s">
        <v>139</v>
      </c>
      <c r="O46" s="2" t="s">
        <v>120</v>
      </c>
      <c r="P46" s="2" t="s">
        <v>138</v>
      </c>
      <c r="Q46" s="2" t="s">
        <v>124</v>
      </c>
      <c r="R46" s="2"/>
      <c r="S46" s="2"/>
      <c r="T46" s="2"/>
      <c r="U46" s="2"/>
      <c r="V46" s="2"/>
      <c r="W46" s="2"/>
      <c r="X46" s="2"/>
      <c r="Y46" s="2"/>
      <c r="Z46" s="2"/>
    </row>
    <row r="47" ht="3.75" customHeight="1">
      <c r="A47" s="81"/>
      <c r="B47" s="56"/>
      <c r="C47" s="2"/>
      <c r="D47" s="2"/>
      <c r="E47" s="2"/>
      <c r="F47" s="84"/>
      <c r="G47" s="2"/>
      <c r="H47" s="2"/>
      <c r="I47" s="2"/>
      <c r="J47" s="2"/>
      <c r="K47" s="1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81"/>
      <c r="B48" s="56"/>
      <c r="C48" s="2"/>
      <c r="D48" s="54"/>
      <c r="E48" s="2"/>
      <c r="F48" s="85"/>
      <c r="G48" s="2"/>
      <c r="H48" s="17"/>
      <c r="I48" s="2"/>
      <c r="J48" s="2"/>
      <c r="K48" s="1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3.75" customHeight="1">
      <c r="A49" s="81"/>
      <c r="B49" s="56"/>
      <c r="C49" s="2"/>
      <c r="D49" s="2"/>
      <c r="E49" s="2"/>
      <c r="F49" s="84"/>
      <c r="G49" s="2"/>
      <c r="H49" s="2"/>
      <c r="I49" s="2"/>
      <c r="J49" s="2"/>
      <c r="K49" s="1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50.25" customHeight="1">
      <c r="A50" s="81"/>
      <c r="B50" s="56"/>
      <c r="C50" s="2"/>
      <c r="D50" s="86" t="s">
        <v>125</v>
      </c>
      <c r="E50" s="2"/>
      <c r="F50" s="88" t="s">
        <v>129</v>
      </c>
      <c r="G50" s="2"/>
      <c r="H50" s="17"/>
      <c r="I50" s="2"/>
      <c r="J50" s="2"/>
      <c r="K50" s="19"/>
      <c r="L50" s="2"/>
      <c r="M50" s="2" t="s">
        <v>127</v>
      </c>
      <c r="N50" s="2" t="s">
        <v>128</v>
      </c>
      <c r="O50" s="2" t="s">
        <v>126</v>
      </c>
      <c r="P50" s="2" t="s">
        <v>129</v>
      </c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81"/>
      <c r="B51" s="56"/>
      <c r="C51" s="2"/>
      <c r="D51" s="54" t="s">
        <v>130</v>
      </c>
      <c r="E51" s="2"/>
      <c r="F51" s="88" t="s">
        <v>131</v>
      </c>
      <c r="G51" s="2"/>
      <c r="H51" s="17"/>
      <c r="I51" s="2"/>
      <c r="J51" s="2"/>
      <c r="K51" s="19"/>
      <c r="L51" s="2"/>
      <c r="M51" s="2" t="s">
        <v>131</v>
      </c>
      <c r="N51" s="2" t="s">
        <v>132</v>
      </c>
      <c r="O51" s="2" t="s">
        <v>127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81"/>
      <c r="B52" s="60"/>
      <c r="C52" s="2"/>
      <c r="D52" s="54" t="s">
        <v>133</v>
      </c>
      <c r="E52" s="2"/>
      <c r="F52" s="18">
        <v>20.0</v>
      </c>
      <c r="G52" s="2"/>
      <c r="H52" s="17"/>
      <c r="I52" s="2"/>
      <c r="J52" s="2"/>
      <c r="K52" s="1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3.75" customHeight="1">
      <c r="A53" s="23"/>
      <c r="B53" s="17"/>
      <c r="C53" s="17"/>
      <c r="D53" s="17"/>
      <c r="E53" s="17"/>
      <c r="F53" s="17"/>
      <c r="G53" s="17"/>
      <c r="H53" s="17"/>
      <c r="I53" s="17"/>
      <c r="J53" s="17"/>
      <c r="K53" s="25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2"/>
      <c r="C55" s="2"/>
      <c r="D55" s="2"/>
      <c r="E55" s="2"/>
      <c r="F55" s="6" t="s">
        <v>146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3.75" customHeight="1">
      <c r="A56" s="8"/>
      <c r="B56" s="9"/>
      <c r="C56" s="9"/>
      <c r="D56" s="9"/>
      <c r="E56" s="9"/>
      <c r="F56" s="96"/>
      <c r="G56" s="9"/>
      <c r="H56" s="9"/>
      <c r="I56" s="9"/>
      <c r="J56" s="9"/>
      <c r="K56" s="1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13"/>
      <c r="B57" s="2" t="s">
        <v>147</v>
      </c>
      <c r="C57" s="2"/>
      <c r="D57" s="2"/>
      <c r="E57" s="2"/>
      <c r="F57" s="40" t="s">
        <v>148</v>
      </c>
      <c r="G57" s="2"/>
      <c r="H57" s="17"/>
      <c r="I57" s="2"/>
      <c r="J57" s="2"/>
      <c r="K57" s="1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3.75" customHeight="1">
      <c r="A58" s="23"/>
      <c r="B58" s="17"/>
      <c r="C58" s="17"/>
      <c r="D58" s="17"/>
      <c r="E58" s="17"/>
      <c r="F58" s="17"/>
      <c r="G58" s="17"/>
      <c r="H58" s="17"/>
      <c r="I58" s="17"/>
      <c r="J58" s="17"/>
      <c r="K58" s="25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6:B12"/>
    <mergeCell ref="B14:B20"/>
    <mergeCell ref="B22:B28"/>
    <mergeCell ref="B30:B36"/>
    <mergeCell ref="B38:B44"/>
    <mergeCell ref="B46:B52"/>
  </mergeCells>
  <dataValidations>
    <dataValidation type="list" allowBlank="1" showErrorMessage="1" sqref="F22">
      <formula1>$M$22:$Q$22</formula1>
    </dataValidation>
    <dataValidation type="list" allowBlank="1" showErrorMessage="1" sqref="F18">
      <formula1>$M$18:$P$18</formula1>
    </dataValidation>
    <dataValidation type="list" allowBlank="1" showErrorMessage="1" sqref="F19">
      <formula1>$M$19:$O$19</formula1>
    </dataValidation>
    <dataValidation type="list" allowBlank="1" showErrorMessage="1" sqref="F34">
      <formula1>$M$34:$P$34</formula1>
    </dataValidation>
    <dataValidation type="list" allowBlank="1" showErrorMessage="1" sqref="F35">
      <formula1>$M$35:$O$35</formula1>
    </dataValidation>
    <dataValidation type="list" allowBlank="1" showErrorMessage="1" sqref="F50">
      <formula1>$M$50:$P$50</formula1>
    </dataValidation>
    <dataValidation type="list" allowBlank="1" showErrorMessage="1" sqref="F51">
      <formula1>$M$51:$O$51</formula1>
    </dataValidation>
    <dataValidation type="list" allowBlank="1" showErrorMessage="1" sqref="F14">
      <formula1>$M$14:$R$14</formula1>
    </dataValidation>
    <dataValidation type="list" allowBlank="1" showErrorMessage="1" sqref="F46">
      <formula1>$M$46:$Q$46</formula1>
    </dataValidation>
    <dataValidation type="list" allowBlank="1" showErrorMessage="1" sqref="F10">
      <formula1>$M$10:$P$10</formula1>
    </dataValidation>
    <dataValidation type="list" allowBlank="1" showErrorMessage="1" sqref="F11">
      <formula1>$M$11:$O$11</formula1>
    </dataValidation>
    <dataValidation type="list" allowBlank="1" showErrorMessage="1" sqref="F30">
      <formula1>$M$30:$Q$30</formula1>
    </dataValidation>
    <dataValidation type="list" allowBlank="1" showErrorMessage="1" sqref="F6">
      <formula1>$M$6:$R$6</formula1>
    </dataValidation>
    <dataValidation type="list" allowBlank="1" showErrorMessage="1" sqref="F26">
      <formula1>$M$26:$P$26</formula1>
    </dataValidation>
    <dataValidation type="list" allowBlank="1" showErrorMessage="1" sqref="F42">
      <formula1>$M$42:$P$42</formula1>
    </dataValidation>
    <dataValidation type="list" allowBlank="1" showErrorMessage="1" sqref="F43">
      <formula1>$M$43:$O$43</formula1>
    </dataValidation>
    <dataValidation type="list" allowBlank="1" showErrorMessage="1" sqref="F38">
      <formula1>$M$38:$Q$38</formula1>
    </dataValidation>
  </dataValidations>
  <printOptions/>
  <pageMargins bottom="0.2" footer="0.0" header="0.0" left="0.7900000000000001" right="0.39000000000000007" top="0.71"/>
  <pageSetup paperSize="9" scale="85" orientation="portrait"/>
  <headerFooter>
    <oddHeader>&amp;LSURVEY CARD&amp;C 3. Damage analysis</oddHeader>
    <oddFooter>&amp;L000000BTC - Historic Centres Regeneration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0.86"/>
    <col customWidth="1" min="2" max="2" width="6.29"/>
    <col customWidth="1" min="3" max="3" width="11.71"/>
    <col customWidth="1" min="4" max="4" width="3.71"/>
    <col customWidth="1" min="5" max="5" width="4.86"/>
    <col customWidth="1" min="6" max="6" width="8.14"/>
    <col customWidth="1" min="7" max="7" width="5.71"/>
    <col customWidth="1" min="8" max="8" width="4.29"/>
    <col customWidth="1" min="9" max="9" width="5.14"/>
    <col customWidth="1" min="10" max="10" width="1.43"/>
    <col customWidth="1" min="11" max="11" width="14.71"/>
    <col customWidth="1" min="12" max="12" width="0.86"/>
    <col customWidth="1" min="13" max="13" width="5.43"/>
    <col customWidth="1" min="14" max="15" width="9.0"/>
    <col customWidth="1" min="16" max="16" width="1.71"/>
    <col customWidth="1" min="17" max="17" width="4.43"/>
    <col customWidth="1" min="18" max="20" width="9.0"/>
    <col customWidth="1" min="21" max="21" width="30.43"/>
    <col customWidth="1" min="22" max="26" width="9.0"/>
  </cols>
  <sheetData>
    <row r="1" ht="12.75" customHeight="1">
      <c r="A1" s="4"/>
      <c r="B1" s="4"/>
      <c r="C1" s="2"/>
      <c r="D1" s="2"/>
      <c r="E1" s="2"/>
      <c r="F1" s="2"/>
      <c r="G1" s="2"/>
      <c r="H1" s="2"/>
      <c r="I1" s="2"/>
      <c r="J1" s="2"/>
      <c r="K1" s="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4" t="s">
        <v>149</v>
      </c>
      <c r="B2" s="4"/>
      <c r="C2" s="2"/>
      <c r="D2" s="2"/>
      <c r="E2" s="2"/>
      <c r="F2" s="2"/>
      <c r="G2" s="2"/>
      <c r="H2" s="2"/>
      <c r="I2" s="2"/>
      <c r="J2" s="2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4"/>
      <c r="B3" s="4"/>
      <c r="C3" s="2"/>
      <c r="D3" s="2"/>
      <c r="E3" s="2"/>
      <c r="F3" s="2"/>
      <c r="G3" s="2"/>
      <c r="H3" s="2"/>
      <c r="I3" s="2"/>
      <c r="J3" s="2"/>
      <c r="K3" s="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22" t="s">
        <v>150</v>
      </c>
      <c r="B4" s="22"/>
      <c r="C4" s="2"/>
      <c r="D4" s="2"/>
      <c r="E4" s="2"/>
      <c r="F4" s="2"/>
      <c r="G4" s="2"/>
      <c r="H4" s="2"/>
      <c r="I4" s="2"/>
      <c r="J4" s="2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6.5" customHeight="1">
      <c r="A5" s="2"/>
      <c r="B5" s="22"/>
      <c r="C5" s="2"/>
      <c r="D5" s="2"/>
      <c r="E5" s="2"/>
      <c r="F5" s="2"/>
      <c r="G5" s="2"/>
      <c r="H5" s="2"/>
      <c r="I5" s="2"/>
      <c r="J5" s="2"/>
      <c r="K5" s="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7.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75" customHeight="1">
      <c r="A7" s="2"/>
      <c r="B7" s="97" t="s">
        <v>151</v>
      </c>
      <c r="C7" s="66" t="s">
        <v>152</v>
      </c>
      <c r="J7" s="66"/>
      <c r="K7" s="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3.0" customHeight="1">
      <c r="A8" s="2"/>
      <c r="B8" s="5"/>
      <c r="C8" s="97"/>
      <c r="D8" s="97"/>
      <c r="E8" s="97"/>
      <c r="F8" s="97"/>
      <c r="G8" s="98"/>
      <c r="H8" s="2"/>
      <c r="I8" s="2"/>
      <c r="J8" s="2"/>
      <c r="K8" s="5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3.75" customHeight="1">
      <c r="A9" s="8"/>
      <c r="B9" s="11"/>
      <c r="C9" s="99"/>
      <c r="D9" s="99"/>
      <c r="E9" s="99"/>
      <c r="F9" s="99"/>
      <c r="G9" s="100"/>
      <c r="H9" s="9"/>
      <c r="I9" s="9"/>
      <c r="J9" s="9"/>
      <c r="K9" s="11"/>
      <c r="L9" s="9"/>
      <c r="M9" s="9"/>
      <c r="N9" s="9"/>
      <c r="O9" s="9"/>
      <c r="P9" s="1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13"/>
      <c r="B10" s="5" t="s">
        <v>153</v>
      </c>
      <c r="C10" s="44" t="s">
        <v>154</v>
      </c>
      <c r="D10" s="24"/>
      <c r="E10" s="17"/>
      <c r="F10" s="17"/>
      <c r="G10" s="101"/>
      <c r="H10" s="44"/>
      <c r="I10" s="102" t="s">
        <v>155</v>
      </c>
      <c r="J10" s="102"/>
      <c r="K10" s="5">
        <v>3.0</v>
      </c>
      <c r="L10" s="2" t="s">
        <v>156</v>
      </c>
      <c r="M10" s="2"/>
      <c r="N10" s="103" t="s">
        <v>157</v>
      </c>
      <c r="O10" s="103"/>
      <c r="P10" s="104"/>
      <c r="Q10" s="105"/>
      <c r="R10" s="5"/>
      <c r="S10" s="2"/>
      <c r="T10" s="2"/>
      <c r="U10" s="2"/>
      <c r="V10" s="2"/>
      <c r="W10" s="2"/>
      <c r="X10" s="2"/>
      <c r="Y10" s="2"/>
      <c r="Z10" s="2"/>
    </row>
    <row r="11" ht="22.5" customHeight="1">
      <c r="A11" s="13"/>
      <c r="B11" s="5"/>
      <c r="C11" s="22"/>
      <c r="D11" s="5"/>
      <c r="E11" s="2"/>
      <c r="F11" s="2"/>
      <c r="G11" s="106"/>
      <c r="H11" s="22"/>
      <c r="I11" s="107"/>
      <c r="J11" s="2"/>
      <c r="K11" s="108">
        <v>7.0</v>
      </c>
      <c r="L11" s="109" t="s">
        <v>158</v>
      </c>
      <c r="M11" s="109"/>
      <c r="N11" s="110" t="s">
        <v>159</v>
      </c>
      <c r="P11" s="111"/>
      <c r="Q11" s="2"/>
      <c r="R11" s="5"/>
      <c r="S11" s="2"/>
      <c r="T11" s="2"/>
      <c r="U11" s="2"/>
      <c r="V11" s="2"/>
      <c r="W11" s="2"/>
      <c r="X11" s="2"/>
      <c r="Y11" s="2"/>
      <c r="Z11" s="2"/>
    </row>
    <row r="12" ht="3.75" customHeight="1">
      <c r="A12" s="13"/>
      <c r="B12" s="5"/>
      <c r="C12" s="22"/>
      <c r="D12" s="5"/>
      <c r="E12" s="2"/>
      <c r="F12" s="2"/>
      <c r="G12" s="106"/>
      <c r="H12" s="22"/>
      <c r="I12" s="107"/>
      <c r="J12" s="2"/>
      <c r="K12" s="5"/>
      <c r="L12" s="5"/>
      <c r="M12" s="2"/>
      <c r="N12" s="58"/>
      <c r="O12" s="58"/>
      <c r="P12" s="104"/>
      <c r="Q12" s="2"/>
      <c r="R12" s="5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13"/>
      <c r="B13" s="5" t="s">
        <v>160</v>
      </c>
      <c r="C13" s="44" t="s">
        <v>161</v>
      </c>
      <c r="D13" s="24"/>
      <c r="E13" s="17"/>
      <c r="F13" s="17"/>
      <c r="G13" s="101"/>
      <c r="H13" s="17"/>
      <c r="I13" s="112" t="s">
        <v>162</v>
      </c>
      <c r="J13" s="112"/>
      <c r="K13" s="5">
        <v>2.0</v>
      </c>
      <c r="L13" s="2" t="s">
        <v>163</v>
      </c>
      <c r="M13" s="2"/>
      <c r="N13" s="103"/>
      <c r="O13" s="103"/>
      <c r="P13" s="104"/>
      <c r="Q13" s="2"/>
      <c r="R13" s="5"/>
      <c r="S13" s="2"/>
      <c r="T13" s="2"/>
      <c r="U13" s="2"/>
      <c r="V13" s="2"/>
      <c r="W13" s="2"/>
      <c r="X13" s="2"/>
      <c r="Y13" s="2"/>
      <c r="Z13" s="2"/>
    </row>
    <row r="14" ht="3.75" customHeight="1">
      <c r="A14" s="13"/>
      <c r="B14" s="5"/>
      <c r="C14" s="22"/>
      <c r="D14" s="5"/>
      <c r="E14" s="2"/>
      <c r="F14" s="2"/>
      <c r="G14" s="22"/>
      <c r="H14" s="2"/>
      <c r="I14" s="107"/>
      <c r="J14" s="2"/>
      <c r="K14" s="5"/>
      <c r="L14" s="5"/>
      <c r="M14" s="2"/>
      <c r="N14" s="103"/>
      <c r="O14" s="103"/>
      <c r="P14" s="104"/>
      <c r="Q14" s="2"/>
      <c r="R14" s="5"/>
      <c r="S14" s="2"/>
      <c r="T14" s="2"/>
      <c r="U14" s="2"/>
      <c r="V14" s="2"/>
      <c r="W14" s="2"/>
      <c r="X14" s="2"/>
      <c r="Y14" s="2"/>
      <c r="Z14" s="2"/>
    </row>
    <row r="15" ht="13.5" customHeight="1">
      <c r="A15" s="13"/>
      <c r="B15" s="5" t="s">
        <v>164</v>
      </c>
      <c r="C15" s="44" t="s">
        <v>165</v>
      </c>
      <c r="D15" s="24"/>
      <c r="E15" s="17"/>
      <c r="F15" s="113"/>
      <c r="G15" s="101"/>
      <c r="H15" s="17"/>
      <c r="I15" s="112" t="s">
        <v>166</v>
      </c>
      <c r="J15" s="112"/>
      <c r="K15" s="5">
        <v>0.2</v>
      </c>
      <c r="L15" s="2" t="s">
        <v>167</v>
      </c>
      <c r="M15" s="2"/>
      <c r="N15" s="103" t="s">
        <v>168</v>
      </c>
      <c r="O15" s="103"/>
      <c r="P15" s="104"/>
      <c r="Q15" s="106"/>
      <c r="R15" s="5"/>
      <c r="S15" s="2"/>
      <c r="T15" s="21"/>
      <c r="U15" s="2"/>
      <c r="V15" s="2"/>
      <c r="W15" s="2"/>
      <c r="X15" s="2"/>
      <c r="Y15" s="2"/>
      <c r="Z15" s="2"/>
    </row>
    <row r="16" ht="13.5" customHeight="1">
      <c r="A16" s="13"/>
      <c r="B16" s="2"/>
      <c r="C16" s="2"/>
      <c r="D16" s="2"/>
      <c r="E16" s="2"/>
      <c r="F16" s="2"/>
      <c r="G16" s="2"/>
      <c r="H16" s="2"/>
      <c r="I16" s="2"/>
      <c r="J16" s="2"/>
      <c r="K16" s="5">
        <v>0.3</v>
      </c>
      <c r="L16" s="2" t="s">
        <v>169</v>
      </c>
      <c r="M16" s="2"/>
      <c r="N16" s="103" t="s">
        <v>170</v>
      </c>
      <c r="O16" s="103"/>
      <c r="P16" s="104"/>
      <c r="Q16" s="106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13"/>
      <c r="B17" s="2"/>
      <c r="C17" s="2"/>
      <c r="D17" s="2"/>
      <c r="E17" s="2"/>
      <c r="F17" s="2"/>
      <c r="G17" s="2"/>
      <c r="H17" s="2"/>
      <c r="I17" s="2"/>
      <c r="J17" s="2"/>
      <c r="K17" s="108">
        <v>0.4</v>
      </c>
      <c r="L17" s="114" t="s">
        <v>171</v>
      </c>
      <c r="M17" s="109"/>
      <c r="N17" s="115" t="s">
        <v>172</v>
      </c>
      <c r="P17" s="111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3.75" customHeight="1">
      <c r="A18" s="23"/>
      <c r="B18" s="17"/>
      <c r="C18" s="17"/>
      <c r="D18" s="17"/>
      <c r="E18" s="17"/>
      <c r="F18" s="17"/>
      <c r="G18" s="17"/>
      <c r="H18" s="17"/>
      <c r="I18" s="17"/>
      <c r="J18" s="17"/>
      <c r="K18" s="24"/>
      <c r="L18" s="113"/>
      <c r="M18" s="17"/>
      <c r="N18" s="17"/>
      <c r="O18" s="17"/>
      <c r="P18" s="25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7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5"/>
      <c r="B20" s="97" t="s">
        <v>173</v>
      </c>
      <c r="C20" s="4" t="s">
        <v>174</v>
      </c>
      <c r="D20" s="2"/>
      <c r="E20" s="2"/>
      <c r="F20" s="2"/>
      <c r="G20" s="2"/>
      <c r="H20" s="2"/>
      <c r="I20" s="2"/>
      <c r="J20" s="2"/>
      <c r="K20" s="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3.0" customHeight="1">
      <c r="A21" s="5"/>
      <c r="B21" s="97"/>
      <c r="C21" s="4"/>
      <c r="D21" s="2"/>
      <c r="E21" s="2"/>
      <c r="F21" s="2"/>
      <c r="G21" s="2"/>
      <c r="H21" s="2"/>
      <c r="I21" s="2"/>
      <c r="J21" s="2"/>
      <c r="K21" s="5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3.75" customHeight="1">
      <c r="A22" s="116"/>
      <c r="B22" s="11"/>
      <c r="C22" s="117"/>
      <c r="D22" s="9"/>
      <c r="E22" s="9"/>
      <c r="F22" s="9"/>
      <c r="G22" s="9"/>
      <c r="H22" s="9"/>
      <c r="I22" s="9"/>
      <c r="J22" s="9"/>
      <c r="K22" s="11"/>
      <c r="L22" s="9"/>
      <c r="M22" s="9"/>
      <c r="N22" s="9"/>
      <c r="O22" s="9"/>
      <c r="P22" s="1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118"/>
      <c r="B23" s="5" t="s">
        <v>175</v>
      </c>
      <c r="C23" s="119" t="s">
        <v>176</v>
      </c>
      <c r="D23" s="33"/>
      <c r="E23" s="33"/>
      <c r="F23" s="33"/>
      <c r="G23" s="33"/>
      <c r="H23" s="120"/>
      <c r="I23" s="121" t="s">
        <v>177</v>
      </c>
      <c r="J23" s="122"/>
      <c r="K23" s="123">
        <f>Preliminary!F65</f>
        <v>3</v>
      </c>
      <c r="L23" s="2"/>
      <c r="M23" s="2" t="s">
        <v>178</v>
      </c>
      <c r="N23" s="2"/>
      <c r="O23" s="2"/>
      <c r="P23" s="19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3.75" customHeight="1">
      <c r="A24" s="118"/>
      <c r="B24" s="5"/>
      <c r="C24" s="124"/>
      <c r="D24" s="124"/>
      <c r="E24" s="124"/>
      <c r="F24" s="124"/>
      <c r="G24" s="125"/>
      <c r="H24" s="126"/>
      <c r="I24" s="121"/>
      <c r="J24" s="122"/>
      <c r="K24" s="5"/>
      <c r="L24" s="2"/>
      <c r="M24" s="2"/>
      <c r="N24" s="2"/>
      <c r="O24" s="2"/>
      <c r="P24" s="19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118"/>
      <c r="B25" s="5" t="s">
        <v>179</v>
      </c>
      <c r="C25" s="127" t="s">
        <v>180</v>
      </c>
      <c r="D25" s="33"/>
      <c r="E25" s="33"/>
      <c r="F25" s="33"/>
      <c r="G25" s="33"/>
      <c r="H25" s="33"/>
      <c r="I25" s="121" t="s">
        <v>181</v>
      </c>
      <c r="J25" s="122"/>
      <c r="K25" s="123">
        <f>Preliminary!F68</f>
        <v>106</v>
      </c>
      <c r="L25" s="2"/>
      <c r="M25" s="2" t="s">
        <v>182</v>
      </c>
      <c r="N25" s="2"/>
      <c r="O25" s="2"/>
      <c r="P25" s="19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3.75" customHeight="1">
      <c r="A26" s="118"/>
      <c r="B26" s="5"/>
      <c r="C26" s="128"/>
      <c r="D26" s="128"/>
      <c r="E26" s="128"/>
      <c r="F26" s="128"/>
      <c r="G26" s="129"/>
      <c r="H26" s="4"/>
      <c r="I26" s="112"/>
      <c r="J26" s="4"/>
      <c r="K26" s="5"/>
      <c r="L26" s="2"/>
      <c r="M26" s="2"/>
      <c r="N26" s="2"/>
      <c r="O26" s="2"/>
      <c r="P26" s="19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118"/>
      <c r="B27" s="5" t="s">
        <v>183</v>
      </c>
      <c r="C27" s="127" t="s">
        <v>184</v>
      </c>
      <c r="D27" s="33"/>
      <c r="E27" s="33"/>
      <c r="F27" s="33"/>
      <c r="G27" s="130"/>
      <c r="H27" s="131"/>
      <c r="I27" s="121" t="s">
        <v>185</v>
      </c>
      <c r="J27" s="122"/>
      <c r="K27" s="123">
        <f>Preliminary!F70</f>
        <v>41.9</v>
      </c>
      <c r="L27" s="2"/>
      <c r="M27" s="2" t="s">
        <v>186</v>
      </c>
      <c r="N27" s="132"/>
      <c r="O27" s="132"/>
      <c r="P27" s="133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3.75" customHeight="1">
      <c r="A28" s="118"/>
      <c r="B28" s="5"/>
      <c r="C28" s="128"/>
      <c r="D28" s="128"/>
      <c r="E28" s="128"/>
      <c r="F28" s="128"/>
      <c r="G28" s="129"/>
      <c r="H28" s="4"/>
      <c r="I28" s="112"/>
      <c r="J28" s="4"/>
      <c r="K28" s="5"/>
      <c r="L28" s="2"/>
      <c r="M28" s="2"/>
      <c r="N28" s="132"/>
      <c r="O28" s="132"/>
      <c r="P28" s="133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118"/>
      <c r="B29" s="5" t="s">
        <v>187</v>
      </c>
      <c r="C29" s="127" t="s">
        <v>188</v>
      </c>
      <c r="D29" s="33"/>
      <c r="E29" s="33"/>
      <c r="F29" s="33"/>
      <c r="G29" s="130"/>
      <c r="H29" s="131"/>
      <c r="I29" s="121" t="s">
        <v>189</v>
      </c>
      <c r="J29" s="122"/>
      <c r="K29" s="123">
        <f>Preliminary!N70</f>
        <v>19.2</v>
      </c>
      <c r="L29" s="2"/>
      <c r="M29" s="2" t="s">
        <v>190</v>
      </c>
      <c r="N29" s="132"/>
      <c r="O29" s="132"/>
      <c r="P29" s="133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3.75" customHeight="1">
      <c r="A30" s="118"/>
      <c r="B30" s="5"/>
      <c r="C30" s="128"/>
      <c r="D30" s="128"/>
      <c r="E30" s="128"/>
      <c r="F30" s="128"/>
      <c r="G30" s="129"/>
      <c r="H30" s="4"/>
      <c r="I30" s="112"/>
      <c r="J30" s="4"/>
      <c r="K30" s="5"/>
      <c r="L30" s="2"/>
      <c r="M30" s="2"/>
      <c r="N30" s="132"/>
      <c r="O30" s="132"/>
      <c r="P30" s="133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118"/>
      <c r="B31" s="5" t="s">
        <v>191</v>
      </c>
      <c r="C31" s="127" t="s">
        <v>192</v>
      </c>
      <c r="D31" s="33"/>
      <c r="E31" s="33"/>
      <c r="F31" s="33"/>
      <c r="G31" s="130"/>
      <c r="H31" s="131"/>
      <c r="I31" s="121" t="s">
        <v>193</v>
      </c>
      <c r="J31" s="122"/>
      <c r="K31" s="123">
        <f>Preliminary!N65</f>
        <v>2.85</v>
      </c>
      <c r="L31" s="2"/>
      <c r="M31" s="2" t="s">
        <v>194</v>
      </c>
      <c r="N31" s="2"/>
      <c r="O31" s="2"/>
      <c r="P31" s="19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3.75" customHeight="1">
      <c r="A32" s="118"/>
      <c r="B32" s="5"/>
      <c r="C32" s="128"/>
      <c r="D32" s="128"/>
      <c r="E32" s="128"/>
      <c r="F32" s="128"/>
      <c r="G32" s="129"/>
      <c r="H32" s="4"/>
      <c r="I32" s="112"/>
      <c r="J32" s="4"/>
      <c r="K32" s="5"/>
      <c r="L32" s="2"/>
      <c r="M32" s="2"/>
      <c r="N32" s="2"/>
      <c r="O32" s="2"/>
      <c r="P32" s="19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118"/>
      <c r="B33" s="5" t="s">
        <v>195</v>
      </c>
      <c r="C33" s="127" t="s">
        <v>196</v>
      </c>
      <c r="D33" s="33"/>
      <c r="E33" s="33"/>
      <c r="F33" s="33"/>
      <c r="G33" s="130"/>
      <c r="H33" s="131"/>
      <c r="I33" s="121" t="s">
        <v>162</v>
      </c>
      <c r="J33" s="122"/>
      <c r="K33" s="123">
        <f>$K$13</f>
        <v>2</v>
      </c>
      <c r="L33" s="2"/>
      <c r="M33" s="2" t="s">
        <v>197</v>
      </c>
      <c r="N33" s="2"/>
      <c r="O33" s="2"/>
      <c r="P33" s="19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3.75" customHeight="1">
      <c r="A34" s="118"/>
      <c r="B34" s="5"/>
      <c r="C34" s="128"/>
      <c r="D34" s="128"/>
      <c r="E34" s="128"/>
      <c r="F34" s="128"/>
      <c r="G34" s="129"/>
      <c r="H34" s="4"/>
      <c r="I34" s="112"/>
      <c r="J34" s="4"/>
      <c r="K34" s="5"/>
      <c r="L34" s="2"/>
      <c r="M34" s="2"/>
      <c r="N34" s="2"/>
      <c r="O34" s="2"/>
      <c r="P34" s="19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118"/>
      <c r="B35" s="5" t="s">
        <v>198</v>
      </c>
      <c r="C35" s="127" t="s">
        <v>199</v>
      </c>
      <c r="D35" s="33"/>
      <c r="E35" s="33"/>
      <c r="F35" s="33"/>
      <c r="G35" s="130"/>
      <c r="H35" s="131"/>
      <c r="I35" s="121" t="s">
        <v>166</v>
      </c>
      <c r="J35" s="122"/>
      <c r="K35" s="134">
        <v>0.4</v>
      </c>
      <c r="L35" s="2"/>
      <c r="M35" s="2" t="s">
        <v>200</v>
      </c>
      <c r="N35" s="106" t="s">
        <v>201</v>
      </c>
      <c r="O35" s="2"/>
      <c r="P35" s="19"/>
      <c r="Q35" s="2"/>
      <c r="R35" s="106"/>
      <c r="S35" s="2"/>
      <c r="T35" s="2"/>
      <c r="U35" s="2"/>
      <c r="V35" s="2"/>
      <c r="W35" s="2"/>
      <c r="X35" s="2"/>
      <c r="Y35" s="2"/>
      <c r="Z35" s="2"/>
    </row>
    <row r="36" ht="3.75" customHeight="1">
      <c r="A36" s="118"/>
      <c r="B36" s="5"/>
      <c r="C36" s="128"/>
      <c r="D36" s="128"/>
      <c r="E36" s="128"/>
      <c r="F36" s="128"/>
      <c r="G36" s="129"/>
      <c r="H36" s="4"/>
      <c r="I36" s="112"/>
      <c r="J36" s="4"/>
      <c r="K36" s="5"/>
      <c r="L36" s="2"/>
      <c r="M36" s="2"/>
      <c r="N36" s="106"/>
      <c r="O36" s="2"/>
      <c r="P36" s="19"/>
      <c r="Q36" s="2"/>
      <c r="R36" s="106"/>
      <c r="S36" s="2"/>
      <c r="T36" s="2"/>
      <c r="U36" s="2"/>
      <c r="V36" s="2"/>
      <c r="W36" s="2"/>
      <c r="X36" s="2"/>
      <c r="Y36" s="2"/>
      <c r="Z36" s="2"/>
    </row>
    <row r="37" ht="13.5" customHeight="1">
      <c r="A37" s="118"/>
      <c r="B37" s="5" t="s">
        <v>202</v>
      </c>
      <c r="C37" s="127" t="s">
        <v>203</v>
      </c>
      <c r="D37" s="33"/>
      <c r="E37" s="33"/>
      <c r="F37" s="33"/>
      <c r="G37" s="130"/>
      <c r="H37" s="135"/>
      <c r="I37" s="121" t="s">
        <v>204</v>
      </c>
      <c r="J37" s="122"/>
      <c r="K37" s="134">
        <v>7.0</v>
      </c>
      <c r="L37" s="2"/>
      <c r="M37" s="2" t="s">
        <v>205</v>
      </c>
      <c r="N37" s="106" t="s">
        <v>206</v>
      </c>
      <c r="O37" s="2"/>
      <c r="P37" s="19"/>
      <c r="Q37" s="2"/>
      <c r="R37" s="106"/>
      <c r="S37" s="2"/>
      <c r="T37" s="2"/>
      <c r="U37" s="2"/>
      <c r="V37" s="2"/>
      <c r="W37" s="2"/>
      <c r="X37" s="2"/>
      <c r="Y37" s="2"/>
      <c r="Z37" s="2"/>
    </row>
    <row r="38" ht="3.75" customHeight="1">
      <c r="A38" s="23"/>
      <c r="B38" s="17"/>
      <c r="C38" s="17"/>
      <c r="D38" s="17"/>
      <c r="E38" s="17"/>
      <c r="F38" s="17"/>
      <c r="G38" s="17"/>
      <c r="H38" s="17"/>
      <c r="I38" s="17"/>
      <c r="J38" s="17"/>
      <c r="K38" s="24"/>
      <c r="L38" s="17"/>
      <c r="M38" s="17"/>
      <c r="N38" s="17"/>
      <c r="O38" s="17"/>
      <c r="P38" s="25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7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5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4" t="s">
        <v>207</v>
      </c>
      <c r="C40" s="4" t="s">
        <v>208</v>
      </c>
      <c r="D40" s="2"/>
      <c r="E40" s="2"/>
      <c r="F40" s="2"/>
      <c r="G40" s="2"/>
      <c r="H40" s="2"/>
      <c r="I40" s="2"/>
      <c r="J40" s="2"/>
      <c r="K40" s="5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.25" customHeight="1">
      <c r="A41" s="2"/>
      <c r="B41" s="4"/>
      <c r="C41" s="4"/>
      <c r="D41" s="2"/>
      <c r="E41" s="2"/>
      <c r="F41" s="2"/>
      <c r="G41" s="2"/>
      <c r="H41" s="2"/>
      <c r="I41" s="2"/>
      <c r="J41" s="2"/>
      <c r="K41" s="5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3.75" customHeight="1">
      <c r="A42" s="136"/>
      <c r="B42" s="137"/>
      <c r="C42" s="138"/>
      <c r="D42" s="137"/>
      <c r="E42" s="137"/>
      <c r="F42" s="137"/>
      <c r="G42" s="137"/>
      <c r="H42" s="137"/>
      <c r="I42" s="137"/>
      <c r="J42" s="137"/>
      <c r="K42" s="139"/>
      <c r="L42" s="137"/>
      <c r="M42" s="137"/>
      <c r="N42" s="137"/>
      <c r="O42" s="137"/>
      <c r="P42" s="140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13"/>
      <c r="B43" s="2" t="s">
        <v>209</v>
      </c>
      <c r="C43" s="127" t="s">
        <v>210</v>
      </c>
      <c r="D43" s="113"/>
      <c r="E43" s="113"/>
      <c r="F43" s="113"/>
      <c r="G43" s="141"/>
      <c r="H43" s="17"/>
      <c r="I43" s="121" t="s">
        <v>211</v>
      </c>
      <c r="J43" s="122"/>
      <c r="K43" s="123">
        <f>IF(K27&lt;K29,K27,K29)</f>
        <v>19.2</v>
      </c>
      <c r="L43" s="2"/>
      <c r="M43" s="2" t="s">
        <v>212</v>
      </c>
      <c r="N43" s="2"/>
      <c r="O43" s="2"/>
      <c r="P43" s="19"/>
      <c r="Q43" s="97"/>
      <c r="R43" s="142"/>
      <c r="V43" s="2"/>
      <c r="W43" s="2"/>
      <c r="X43" s="2"/>
      <c r="Y43" s="2"/>
      <c r="Z43" s="2"/>
    </row>
    <row r="44" ht="3.75" customHeight="1">
      <c r="A44" s="13"/>
      <c r="B44" s="2"/>
      <c r="C44" s="21"/>
      <c r="D44" s="21"/>
      <c r="E44" s="21"/>
      <c r="F44" s="21"/>
      <c r="G44" s="97"/>
      <c r="H44" s="2"/>
      <c r="I44" s="112"/>
      <c r="J44" s="66"/>
      <c r="K44" s="5"/>
      <c r="L44" s="2"/>
      <c r="M44" s="2"/>
      <c r="N44" s="2"/>
      <c r="O44" s="2"/>
      <c r="P44" s="19"/>
      <c r="Q44" s="97"/>
      <c r="V44" s="2"/>
      <c r="W44" s="2"/>
      <c r="X44" s="2"/>
      <c r="Y44" s="2"/>
      <c r="Z44" s="2"/>
    </row>
    <row r="45" ht="13.5" customHeight="1">
      <c r="A45" s="13"/>
      <c r="B45" s="2" t="s">
        <v>213</v>
      </c>
      <c r="C45" s="127" t="s">
        <v>214</v>
      </c>
      <c r="D45" s="113"/>
      <c r="E45" s="113"/>
      <c r="F45" s="113"/>
      <c r="G45" s="141"/>
      <c r="H45" s="17"/>
      <c r="I45" s="121" t="s">
        <v>215</v>
      </c>
      <c r="J45" s="122"/>
      <c r="K45" s="143">
        <f>IF(K29&lt;K27,K27,K29)</f>
        <v>41.9</v>
      </c>
      <c r="L45" s="2"/>
      <c r="M45" s="2" t="s">
        <v>216</v>
      </c>
      <c r="N45" s="2"/>
      <c r="O45" s="2"/>
      <c r="P45" s="19"/>
      <c r="Q45" s="97"/>
      <c r="V45" s="2"/>
      <c r="W45" s="2"/>
      <c r="X45" s="2"/>
      <c r="Y45" s="2"/>
      <c r="Z45" s="2"/>
    </row>
    <row r="46" ht="3.75" customHeight="1">
      <c r="A46" s="13"/>
      <c r="B46" s="2"/>
      <c r="C46" s="21"/>
      <c r="D46" s="21"/>
      <c r="E46" s="21"/>
      <c r="F46" s="21"/>
      <c r="G46" s="97"/>
      <c r="H46" s="2"/>
      <c r="I46" s="112"/>
      <c r="J46" s="66"/>
      <c r="K46" s="5"/>
      <c r="L46" s="2"/>
      <c r="M46" s="2"/>
      <c r="N46" s="2"/>
      <c r="O46" s="2"/>
      <c r="P46" s="19"/>
      <c r="Q46" s="97"/>
      <c r="R46" s="142"/>
      <c r="V46" s="2"/>
      <c r="W46" s="2"/>
      <c r="X46" s="2"/>
      <c r="Y46" s="2"/>
      <c r="Z46" s="2"/>
    </row>
    <row r="47" ht="13.5" customHeight="1">
      <c r="A47" s="13"/>
      <c r="B47" s="2" t="s">
        <v>217</v>
      </c>
      <c r="C47" s="127" t="s">
        <v>218</v>
      </c>
      <c r="D47" s="113"/>
      <c r="E47" s="113"/>
      <c r="F47" s="113"/>
      <c r="G47" s="135"/>
      <c r="H47" s="24"/>
      <c r="I47" s="121" t="s">
        <v>219</v>
      </c>
      <c r="J47" s="122"/>
      <c r="K47" s="143">
        <f>K43/K45</f>
        <v>0.4582338902</v>
      </c>
      <c r="L47" s="2"/>
      <c r="M47" s="5" t="s">
        <v>178</v>
      </c>
      <c r="N47" s="2"/>
      <c r="O47" s="45" t="s">
        <v>217</v>
      </c>
      <c r="P47" s="19"/>
      <c r="Q47" s="144"/>
      <c r="R47" s="145"/>
      <c r="V47" s="5"/>
      <c r="W47" s="2"/>
      <c r="X47" s="2"/>
      <c r="Y47" s="2"/>
      <c r="Z47" s="2"/>
    </row>
    <row r="48" ht="3.75" customHeight="1">
      <c r="A48" s="13"/>
      <c r="B48" s="2"/>
      <c r="C48" s="21"/>
      <c r="D48" s="21"/>
      <c r="E48" s="21"/>
      <c r="F48" s="21"/>
      <c r="G48" s="144"/>
      <c r="H48" s="5"/>
      <c r="I48" s="102"/>
      <c r="J48" s="146"/>
      <c r="K48" s="147"/>
      <c r="L48" s="2"/>
      <c r="M48" s="5"/>
      <c r="N48" s="2"/>
      <c r="O48" s="2"/>
      <c r="P48" s="19"/>
      <c r="Q48" s="144"/>
      <c r="R48" s="144"/>
      <c r="S48" s="148"/>
      <c r="T48" s="5"/>
      <c r="U48" s="2"/>
      <c r="V48" s="5"/>
      <c r="W48" s="2"/>
      <c r="X48" s="2"/>
      <c r="Y48" s="2"/>
      <c r="Z48" s="2"/>
    </row>
    <row r="49" ht="13.5" customHeight="1">
      <c r="A49" s="13"/>
      <c r="B49" s="2" t="s">
        <v>220</v>
      </c>
      <c r="C49" s="127" t="s">
        <v>221</v>
      </c>
      <c r="D49" s="113"/>
      <c r="E49" s="113"/>
      <c r="F49" s="113"/>
      <c r="G49" s="149"/>
      <c r="H49" s="24"/>
      <c r="I49" s="121" t="s">
        <v>222</v>
      </c>
      <c r="J49" s="122"/>
      <c r="K49" s="123">
        <f>K43/K25</f>
        <v>0.1811320755</v>
      </c>
      <c r="L49" s="2"/>
      <c r="M49" s="5" t="s">
        <v>178</v>
      </c>
      <c r="N49" s="2"/>
      <c r="O49" s="45" t="s">
        <v>220</v>
      </c>
      <c r="P49" s="19"/>
      <c r="Q49" s="150"/>
      <c r="R49" s="145"/>
      <c r="V49" s="5"/>
      <c r="W49" s="2"/>
      <c r="X49" s="2"/>
      <c r="Y49" s="2"/>
      <c r="Z49" s="2"/>
    </row>
    <row r="50" ht="3.75" customHeight="1">
      <c r="A50" s="13"/>
      <c r="B50" s="2"/>
      <c r="C50" s="21"/>
      <c r="D50" s="21"/>
      <c r="E50" s="21"/>
      <c r="F50" s="21"/>
      <c r="G50" s="150"/>
      <c r="H50" s="5"/>
      <c r="I50" s="151"/>
      <c r="J50" s="152"/>
      <c r="K50" s="5"/>
      <c r="L50" s="2"/>
      <c r="M50" s="5"/>
      <c r="N50" s="2"/>
      <c r="O50" s="2"/>
      <c r="P50" s="19"/>
      <c r="Q50" s="150"/>
      <c r="R50" s="150"/>
      <c r="S50" s="2"/>
      <c r="T50" s="5"/>
      <c r="U50" s="2"/>
      <c r="V50" s="5"/>
      <c r="W50" s="2"/>
      <c r="X50" s="2"/>
      <c r="Y50" s="2"/>
      <c r="Z50" s="2"/>
    </row>
    <row r="51" ht="13.5" customHeight="1">
      <c r="A51" s="13"/>
      <c r="B51" s="2" t="s">
        <v>223</v>
      </c>
      <c r="C51" s="127" t="s">
        <v>224</v>
      </c>
      <c r="D51" s="113"/>
      <c r="E51" s="113"/>
      <c r="F51" s="113"/>
      <c r="G51" s="153"/>
      <c r="H51" s="17"/>
      <c r="I51" s="121" t="s">
        <v>225</v>
      </c>
      <c r="J51" s="122"/>
      <c r="K51" s="123">
        <f>K35+((K27+K29)*K31*K33)/K25</f>
        <v>3.685566038</v>
      </c>
      <c r="L51" s="2"/>
      <c r="M51" s="2" t="s">
        <v>226</v>
      </c>
      <c r="N51" s="46" t="s">
        <v>227</v>
      </c>
      <c r="O51" s="2"/>
      <c r="P51" s="19"/>
      <c r="Q51" s="97"/>
      <c r="R51" s="97"/>
      <c r="S51" s="2"/>
      <c r="T51" s="2"/>
      <c r="U51" s="2"/>
      <c r="V51" s="2"/>
      <c r="W51" s="2"/>
      <c r="X51" s="106"/>
      <c r="Y51" s="2"/>
      <c r="Z51" s="2"/>
    </row>
    <row r="52" ht="3.75" customHeight="1">
      <c r="A52" s="23"/>
      <c r="B52" s="17"/>
      <c r="C52" s="17"/>
      <c r="D52" s="24"/>
      <c r="E52" s="24"/>
      <c r="F52" s="24"/>
      <c r="G52" s="141"/>
      <c r="H52" s="17"/>
      <c r="I52" s="154"/>
      <c r="J52" s="154"/>
      <c r="K52" s="24"/>
      <c r="L52" s="17"/>
      <c r="M52" s="17"/>
      <c r="N52" s="17"/>
      <c r="O52" s="17"/>
      <c r="P52" s="25"/>
      <c r="Q52" s="97"/>
      <c r="R52" s="97"/>
      <c r="S52" s="2"/>
      <c r="T52" s="2"/>
      <c r="U52" s="2"/>
      <c r="V52" s="2"/>
      <c r="W52" s="2"/>
      <c r="X52" s="2"/>
      <c r="Y52" s="2"/>
      <c r="Z52" s="2"/>
    </row>
    <row r="53" ht="7.5" customHeight="1">
      <c r="A53" s="2"/>
      <c r="B53" s="2"/>
      <c r="C53" s="2"/>
      <c r="D53" s="5"/>
      <c r="E53" s="5"/>
      <c r="F53" s="5"/>
      <c r="G53" s="97"/>
      <c r="H53" s="2"/>
      <c r="I53" s="66"/>
      <c r="J53" s="66"/>
      <c r="K53" s="5"/>
      <c r="L53" s="2"/>
      <c r="M53" s="2"/>
      <c r="N53" s="2"/>
      <c r="O53" s="2"/>
      <c r="P53" s="2"/>
      <c r="Q53" s="97"/>
      <c r="R53" s="97"/>
      <c r="S53" s="2"/>
      <c r="T53" s="2"/>
      <c r="U53" s="2"/>
      <c r="V53" s="2"/>
      <c r="W53" s="2"/>
      <c r="X53" s="2"/>
      <c r="Y53" s="2"/>
      <c r="Z53" s="2"/>
    </row>
    <row r="54" ht="3.75" customHeight="1">
      <c r="A54" s="8"/>
      <c r="B54" s="9"/>
      <c r="C54" s="9"/>
      <c r="D54" s="11"/>
      <c r="E54" s="11"/>
      <c r="F54" s="11"/>
      <c r="G54" s="99"/>
      <c r="H54" s="9"/>
      <c r="I54" s="155"/>
      <c r="J54" s="155"/>
      <c r="K54" s="11"/>
      <c r="L54" s="9"/>
      <c r="M54" s="9"/>
      <c r="N54" s="9"/>
      <c r="O54" s="9"/>
      <c r="P54" s="12"/>
      <c r="Q54" s="97"/>
      <c r="R54" s="97"/>
      <c r="S54" s="2"/>
      <c r="T54" s="2"/>
      <c r="U54" s="2"/>
      <c r="V54" s="2"/>
      <c r="W54" s="2"/>
      <c r="X54" s="2"/>
      <c r="Y54" s="2"/>
      <c r="Z54" s="2"/>
    </row>
    <row r="55" ht="13.5" customHeight="1">
      <c r="A55" s="13"/>
      <c r="B55" s="156" t="s">
        <v>228</v>
      </c>
      <c r="C55" s="156"/>
      <c r="D55" s="157"/>
      <c r="E55" s="157"/>
      <c r="F55" s="157"/>
      <c r="G55" s="157"/>
      <c r="H55" s="158"/>
      <c r="I55" s="159" t="s">
        <v>229</v>
      </c>
      <c r="J55" s="160"/>
      <c r="K55" s="161">
        <f>K49*K37*SQRT(1+(K51*K23/(1.5*K49*K37*(1+K47))))/(K51*K23)</f>
        <v>0.2560793689</v>
      </c>
      <c r="L55" s="2"/>
      <c r="M55" s="5"/>
      <c r="N55" s="2"/>
      <c r="O55" s="2"/>
      <c r="P55" s="19"/>
      <c r="Q55" s="162"/>
      <c r="R55" s="162"/>
      <c r="S55" s="163"/>
      <c r="T55" s="5"/>
      <c r="U55" s="2"/>
      <c r="V55" s="5"/>
      <c r="W55" s="2"/>
      <c r="X55" s="2"/>
      <c r="Y55" s="2"/>
      <c r="Z55" s="2"/>
    </row>
    <row r="56" ht="3.75" customHeight="1">
      <c r="A56" s="23"/>
      <c r="B56" s="164"/>
      <c r="C56" s="17"/>
      <c r="D56" s="17"/>
      <c r="E56" s="17"/>
      <c r="F56" s="165"/>
      <c r="G56" s="17"/>
      <c r="H56" s="17"/>
      <c r="I56" s="17"/>
      <c r="J56" s="17"/>
      <c r="K56" s="24"/>
      <c r="L56" s="17"/>
      <c r="M56" s="17"/>
      <c r="N56" s="17"/>
      <c r="O56" s="17"/>
      <c r="P56" s="25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166"/>
      <c r="C57" s="2"/>
      <c r="D57" s="2"/>
      <c r="E57" s="2"/>
      <c r="F57" s="167"/>
      <c r="G57" s="2"/>
      <c r="H57" s="2"/>
      <c r="I57" s="2"/>
      <c r="J57" s="2"/>
      <c r="K57" s="5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168" t="s">
        <v>230</v>
      </c>
      <c r="C58" s="169" t="s">
        <v>231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1.0" customHeight="1">
      <c r="A60" s="2"/>
      <c r="B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5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0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5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5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5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5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5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5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5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5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5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5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5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5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5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5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5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5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5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5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5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5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5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5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5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5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5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5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5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5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5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5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5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5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5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5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5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5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5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5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5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5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5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5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5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5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5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5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5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5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5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5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5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5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5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5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5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5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5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5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5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5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5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5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5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5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5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5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5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5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5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5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5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5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5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5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5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5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5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5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5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5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5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5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5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5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5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5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5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5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5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5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5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5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5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5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5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5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5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5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5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5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5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5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5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5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5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5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5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5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5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5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5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5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5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5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5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5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5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5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5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5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5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5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5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5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5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5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5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5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5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5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5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5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5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5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5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5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5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5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5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5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5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5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5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5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5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5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5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5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5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5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5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5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5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5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5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5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5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5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5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5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5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5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5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5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5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5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5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5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5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5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5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5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5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5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5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5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5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5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5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5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5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5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5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5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5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5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5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5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5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5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5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5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5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5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5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5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5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5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5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5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5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5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5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5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5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5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5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5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5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5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5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5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5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5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5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5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5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5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5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5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5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5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5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5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5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5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5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5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5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5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5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5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5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5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5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5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5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5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5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5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5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5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5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5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5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5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5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5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5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5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5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5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5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5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5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5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5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5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5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5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5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5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5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5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5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5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5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5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5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5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5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5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5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5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5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5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5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5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5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5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5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5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5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5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5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5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5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5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5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5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5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5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5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5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5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5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5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5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5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5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5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5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5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5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5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5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5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5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5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5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5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5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5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5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5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5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5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5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5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5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5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5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5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5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5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5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5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5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5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5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5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5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5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5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5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5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5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5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5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5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5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5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5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5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5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5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5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5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5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5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5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5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5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5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5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5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5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5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5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5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5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5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5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5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5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5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5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5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5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5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5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5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5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5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5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5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5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5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5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5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5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5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5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5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5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5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5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5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5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5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5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5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5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5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5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5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5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5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5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5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5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5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5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5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5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5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5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5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5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5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5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5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5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5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5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5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5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5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5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5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5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5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5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5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5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5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5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5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5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5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5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5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5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5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5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5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5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5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5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5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5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5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5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5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5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5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5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5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5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5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5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5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5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5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5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5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5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5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5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5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5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5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5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5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5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5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5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5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5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5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5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5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5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5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5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5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5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5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5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5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5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5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5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5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5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5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5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5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5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5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5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5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5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5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5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5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5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5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5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5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5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5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5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5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5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5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5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5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5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5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5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5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5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5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5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5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5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5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5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5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5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5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5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5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5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5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5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5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5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5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5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5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5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5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5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5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5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5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5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5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5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5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5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5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5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5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5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5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5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5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5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5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5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5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5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5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5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5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5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5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5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5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5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5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5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5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5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5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5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5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5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5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5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5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5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5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5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5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5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5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5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5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5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5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5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5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5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5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5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5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5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5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5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5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5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5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5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5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5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5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5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5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5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5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5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5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5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5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5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5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5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5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5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5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5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5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5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5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5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5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5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5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5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5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5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5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5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5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5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5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5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5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5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5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5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5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5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5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5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5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5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5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5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5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5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5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5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5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5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5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5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5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5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5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5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5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5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5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5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5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5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5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5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5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5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5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5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5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5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5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5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5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5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5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5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5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5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5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5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5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5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5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5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5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5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5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5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5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5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5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5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5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5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5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5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5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5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5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5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5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5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5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5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5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5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5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5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5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5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5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5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5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5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5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5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5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5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5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5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5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5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5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5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5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5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5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5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5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5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5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5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5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5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5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5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5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5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5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5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5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5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5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5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5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5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5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5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5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5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5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5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5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5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5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5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5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5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5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5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5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5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5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5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5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5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5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5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5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5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5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5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5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5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5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5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5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5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5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5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5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5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5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5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5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5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5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5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5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5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5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5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5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5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5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5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5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5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5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5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5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5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5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5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5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5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5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5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5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5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5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5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5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5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5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5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5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5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5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5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5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5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5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5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5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5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5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5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5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5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5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5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5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5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5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5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5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5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5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5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5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5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5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5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5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5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5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5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5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5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5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5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5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5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5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5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5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5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5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5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5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5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5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5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5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5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5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5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5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5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5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5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5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5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5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5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5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5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5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5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5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5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5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5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5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5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5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5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5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5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5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5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5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5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5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5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5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5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5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5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5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5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5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5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5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5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5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5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5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5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5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5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5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5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5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5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5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5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5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5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5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5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5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5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5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5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5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5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5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5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5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5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5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5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5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5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5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5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5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C7:I7"/>
    <mergeCell ref="N11:P11"/>
    <mergeCell ref="N17:P17"/>
    <mergeCell ref="C23:G23"/>
    <mergeCell ref="C25:H25"/>
    <mergeCell ref="C27:F27"/>
    <mergeCell ref="C29:F29"/>
    <mergeCell ref="R49:U49"/>
    <mergeCell ref="C58:L60"/>
    <mergeCell ref="C31:F31"/>
    <mergeCell ref="C33:F33"/>
    <mergeCell ref="C35:F35"/>
    <mergeCell ref="C37:F37"/>
    <mergeCell ref="R43:U45"/>
    <mergeCell ref="R46:U46"/>
    <mergeCell ref="R47:U47"/>
  </mergeCells>
  <dataValidations>
    <dataValidation type="list" allowBlank="1" showErrorMessage="1" sqref="K37">
      <formula1>$K$10:$K$11</formula1>
    </dataValidation>
    <dataValidation type="list" allowBlank="1" showErrorMessage="1" sqref="K35">
      <formula1>$K$15:$K$17</formula1>
    </dataValidation>
  </dataValidations>
  <printOptions/>
  <pageMargins bottom="0.2" footer="0.0" header="0.0" left="0.7900000000000001" right="0.39000000000000007" top="0.71"/>
  <pageSetup paperSize="9" scale="90" orientation="portrait"/>
  <headerFooter>
    <oddHeader>&amp;L000000SURVEY CARD&amp;C000000 4. Coefficient C Calculation</oddHeader>
    <oddFooter>&amp;L000000BTC - Historic Centres Regeneration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15.0"/>
    <col customWidth="1" min="3" max="3" width="1.43"/>
    <col customWidth="1" min="4" max="4" width="16.14"/>
    <col customWidth="1" min="5" max="5" width="1.43"/>
    <col customWidth="1" min="6" max="6" width="9.0"/>
    <col customWidth="1" min="7" max="7" width="1.29"/>
    <col customWidth="1" min="8" max="8" width="9.0"/>
    <col customWidth="1" min="9" max="9" width="1.29"/>
    <col customWidth="1" min="10" max="10" width="9.0"/>
    <col customWidth="1" min="11" max="11" width="1.29"/>
    <col customWidth="1" min="12" max="12" width="15.71"/>
    <col customWidth="1" min="13" max="13" width="1.43"/>
    <col customWidth="1" min="14" max="14" width="10.0"/>
    <col customWidth="1" min="15" max="15" width="1.14"/>
    <col customWidth="1" min="16" max="16" width="9.0"/>
    <col customWidth="1" min="17" max="17" width="1.29"/>
    <col customWidth="1" min="18" max="18" width="9.0"/>
    <col customWidth="1" min="19" max="19" width="1.29"/>
    <col customWidth="1" min="20" max="26" width="9.0"/>
  </cols>
  <sheetData>
    <row r="1" ht="12.75" customHeight="1">
      <c r="A1" s="4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4" t="s">
        <v>232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8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3.5" customHeight="1">
      <c r="A4" s="4" t="s">
        <v>233</v>
      </c>
      <c r="C4" s="4"/>
      <c r="D4" s="2"/>
      <c r="E4" s="2"/>
      <c r="F4" s="170" t="str">
        <f>IF(R4&gt;=5,"high damage",IF(R4&gt;=4,"medium damage","low damage"))</f>
        <v>low damage</v>
      </c>
      <c r="G4" s="171"/>
      <c r="H4" s="171"/>
      <c r="I4" s="171"/>
      <c r="J4" s="172"/>
      <c r="K4" s="2"/>
      <c r="L4" s="2"/>
      <c r="M4" s="2"/>
      <c r="N4" s="2"/>
      <c r="O4" s="2"/>
      <c r="P4" s="21"/>
      <c r="Q4" s="2"/>
      <c r="R4" s="173">
        <f>R6+R8</f>
        <v>2</v>
      </c>
      <c r="S4" s="2"/>
      <c r="T4" s="2"/>
      <c r="U4" s="2"/>
      <c r="V4" s="2"/>
      <c r="W4" s="2"/>
      <c r="X4" s="2"/>
      <c r="Y4" s="2"/>
      <c r="Z4" s="2"/>
    </row>
    <row r="5" ht="3.75" customHeight="1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49.5" customHeight="1">
      <c r="A6" s="13"/>
      <c r="B6" s="86" t="s">
        <v>234</v>
      </c>
      <c r="C6" s="2"/>
      <c r="D6" s="174">
        <f>'Damage '!F52</f>
        <v>20</v>
      </c>
      <c r="E6" s="175"/>
      <c r="F6" s="176" t="s">
        <v>235</v>
      </c>
      <c r="M6" s="110"/>
      <c r="N6" s="177" t="str">
        <f>IF(D6&gt;=65,"high damage",IF(D6&gt;=35,"medium damage","low damage"))</f>
        <v>low damage</v>
      </c>
      <c r="O6" s="19"/>
      <c r="P6" s="2"/>
      <c r="Q6" s="2"/>
      <c r="R6" s="73" t="str">
        <f>IF(D6&gt;=65,"3",IF(D6&gt;=35,"2","1"))</f>
        <v>1</v>
      </c>
      <c r="S6" s="2"/>
      <c r="T6" s="178"/>
      <c r="U6" s="2"/>
      <c r="V6" s="2"/>
      <c r="W6" s="2"/>
      <c r="X6" s="2"/>
      <c r="Y6" s="2"/>
      <c r="Z6" s="2"/>
    </row>
    <row r="7" ht="3.75" customHeight="1">
      <c r="A7" s="13"/>
      <c r="B7" s="2"/>
      <c r="C7" s="2"/>
      <c r="D7" s="175"/>
      <c r="E7" s="175"/>
      <c r="F7" s="2"/>
      <c r="G7" s="2"/>
      <c r="H7" s="2"/>
      <c r="I7" s="2"/>
      <c r="J7" s="2"/>
      <c r="K7" s="2"/>
      <c r="L7" s="2"/>
      <c r="M7" s="2"/>
      <c r="N7" s="179"/>
      <c r="O7" s="19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45.0" customHeight="1">
      <c r="A8" s="13"/>
      <c r="B8" s="86" t="s">
        <v>236</v>
      </c>
      <c r="C8" s="2"/>
      <c r="D8" s="180">
        <f>('Damage '!F12+'Damage '!F36+'Damage '!F44+'Damage '!F52)/(Preliminary!F65+1)</f>
        <v>12.5</v>
      </c>
      <c r="E8" s="2"/>
      <c r="F8" s="176" t="s">
        <v>237</v>
      </c>
      <c r="M8" s="110"/>
      <c r="N8" s="177" t="str">
        <f>IF(D8&gt;=65,"high damage",IF(D8&gt;=35,"medium damage","low damage"))</f>
        <v>low damage</v>
      </c>
      <c r="O8" s="19"/>
      <c r="P8" s="2"/>
      <c r="Q8" s="2"/>
      <c r="R8" s="73" t="str">
        <f>IF(D8&gt;=65,"3",IF(D8&gt;=35,"2","1"))</f>
        <v>1</v>
      </c>
      <c r="S8" s="2"/>
      <c r="T8" s="2"/>
      <c r="U8" s="2"/>
      <c r="V8" s="2"/>
      <c r="W8" s="2"/>
      <c r="X8" s="2"/>
      <c r="Y8" s="2"/>
      <c r="Z8" s="2"/>
    </row>
    <row r="9" ht="3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7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4" t="s">
        <v>238</v>
      </c>
      <c r="C10" s="4"/>
      <c r="D10" s="2"/>
      <c r="E10" s="2"/>
      <c r="F10" s="170" t="str">
        <f>IF(AND(R12=TRUE(),R18=FALSE()),"high vulnerability",IF(AND(R12=FALSE(),R18=TRUE()),"low vulnerability",IF(AND(R12=TRUE(),R18=TRUE()),"medium vulnerability",IF(AND(R12=FALSE(),R18=FALSE()),"medium vulnerability"))))</f>
        <v>low vulnerability</v>
      </c>
      <c r="G10" s="171"/>
      <c r="H10" s="171"/>
      <c r="I10" s="171"/>
      <c r="J10" s="172"/>
      <c r="K10" s="2"/>
      <c r="L10" s="2"/>
      <c r="M10" s="2"/>
      <c r="N10" s="17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3.0" customHeight="1">
      <c r="A11" s="2"/>
      <c r="B11" s="2"/>
      <c r="C11" s="2"/>
      <c r="D11" s="2"/>
      <c r="E11" s="2"/>
      <c r="F11" s="2"/>
      <c r="G11" s="22"/>
      <c r="H11" s="2"/>
      <c r="I11" s="22"/>
      <c r="J11" s="2"/>
      <c r="K11" s="2"/>
      <c r="L11" s="2"/>
      <c r="M11" s="2"/>
      <c r="N11" s="179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36.0" customHeight="1">
      <c r="A12" s="13"/>
      <c r="B12" s="86" t="s">
        <v>239</v>
      </c>
      <c r="C12" s="2"/>
      <c r="D12" s="174">
        <f>Preliminary!N49</f>
        <v>1966</v>
      </c>
      <c r="E12" s="148"/>
      <c r="F12" s="176" t="s">
        <v>240</v>
      </c>
      <c r="M12" s="5"/>
      <c r="N12" s="177" t="str">
        <f>IF(AND(D12&lt;=1945,D14&gt;=70,D22&lt;=0.4),"yes","no")</f>
        <v>no</v>
      </c>
      <c r="O12" s="19"/>
      <c r="P12" s="2"/>
      <c r="Q12" s="2"/>
      <c r="R12" s="181" t="b">
        <f>OR(N12="yes",N14="yes",N16="yes")</f>
        <v>0</v>
      </c>
      <c r="S12" s="5"/>
      <c r="T12" s="5"/>
      <c r="U12" s="2"/>
      <c r="V12" s="2"/>
      <c r="W12" s="2"/>
      <c r="X12" s="2"/>
      <c r="Y12" s="2"/>
      <c r="Z12" s="2"/>
    </row>
    <row r="13" ht="3.75" customHeight="1">
      <c r="A13" s="13"/>
      <c r="B13" s="2"/>
      <c r="C13" s="2"/>
      <c r="D13" s="182"/>
      <c r="E13" s="148"/>
      <c r="F13" s="183"/>
      <c r="G13" s="183"/>
      <c r="H13" s="179"/>
      <c r="I13" s="183"/>
      <c r="J13" s="179"/>
      <c r="K13" s="179"/>
      <c r="L13" s="183"/>
      <c r="M13" s="5"/>
      <c r="N13" s="178"/>
      <c r="O13" s="19"/>
      <c r="P13" s="2"/>
      <c r="Q13" s="2"/>
      <c r="R13" s="5"/>
      <c r="S13" s="2"/>
      <c r="T13" s="2"/>
      <c r="U13" s="2"/>
      <c r="V13" s="2"/>
      <c r="W13" s="2"/>
      <c r="X13" s="2"/>
      <c r="Y13" s="2"/>
      <c r="Z13" s="2"/>
    </row>
    <row r="14" ht="36.0" customHeight="1">
      <c r="A14" s="13"/>
      <c r="B14" s="184" t="s">
        <v>241</v>
      </c>
      <c r="C14" s="2"/>
      <c r="D14" s="174">
        <f>(('Damage '!F36+'Damage '!F44)/(Preliminary!F65-1))</f>
        <v>0</v>
      </c>
      <c r="E14" s="148"/>
      <c r="F14" s="176" t="s">
        <v>242</v>
      </c>
      <c r="M14" s="5"/>
      <c r="N14" s="177" t="str">
        <f>IF(AND(D14&gt;=50,D22&lt;=0.14),"yes","no")</f>
        <v>no</v>
      </c>
      <c r="O14" s="19"/>
      <c r="P14" s="2"/>
      <c r="Q14" s="2"/>
      <c r="R14" s="5"/>
      <c r="S14" s="2"/>
      <c r="T14" s="2"/>
      <c r="U14" s="2"/>
      <c r="V14" s="2"/>
      <c r="W14" s="2"/>
      <c r="X14" s="2"/>
      <c r="Y14" s="2"/>
      <c r="Z14" s="2"/>
    </row>
    <row r="15" ht="3.75" customHeight="1">
      <c r="A15" s="13"/>
      <c r="B15" s="2"/>
      <c r="C15" s="2"/>
      <c r="D15" s="182"/>
      <c r="E15" s="148"/>
      <c r="F15" s="183"/>
      <c r="G15" s="183"/>
      <c r="H15" s="179"/>
      <c r="I15" s="183"/>
      <c r="J15" s="179"/>
      <c r="K15" s="179"/>
      <c r="L15" s="183"/>
      <c r="M15" s="5"/>
      <c r="N15" s="178"/>
      <c r="O15" s="19"/>
      <c r="P15" s="2"/>
      <c r="Q15" s="2"/>
      <c r="R15" s="5"/>
      <c r="S15" s="2"/>
      <c r="T15" s="2"/>
      <c r="U15" s="2"/>
      <c r="V15" s="2"/>
      <c r="W15" s="2"/>
      <c r="X15" s="2"/>
      <c r="Y15" s="2"/>
      <c r="Z15" s="2"/>
    </row>
    <row r="16" ht="36.0" customHeight="1">
      <c r="A16" s="13"/>
      <c r="B16" s="86" t="s">
        <v>234</v>
      </c>
      <c r="C16" s="2"/>
      <c r="D16" s="174">
        <f>'Damage '!F52</f>
        <v>20</v>
      </c>
      <c r="E16" s="148"/>
      <c r="F16" s="176" t="s">
        <v>243</v>
      </c>
      <c r="M16" s="5"/>
      <c r="N16" s="177" t="str">
        <f>IF(AND(D12&lt;=1945,D16&gt;=70),"yes","no")</f>
        <v>no</v>
      </c>
      <c r="O16" s="19"/>
      <c r="P16" s="2"/>
      <c r="Q16" s="2"/>
      <c r="R16" s="5"/>
      <c r="S16" s="2"/>
      <c r="T16" s="2"/>
      <c r="U16" s="2"/>
      <c r="V16" s="2"/>
      <c r="W16" s="2"/>
      <c r="X16" s="2"/>
      <c r="Y16" s="2"/>
      <c r="Z16" s="2"/>
    </row>
    <row r="17" ht="3.75" customHeight="1">
      <c r="A17" s="13"/>
      <c r="B17" s="2"/>
      <c r="C17" s="2"/>
      <c r="D17" s="182"/>
      <c r="E17" s="148"/>
      <c r="F17" s="183"/>
      <c r="G17" s="183"/>
      <c r="H17" s="179"/>
      <c r="I17" s="183"/>
      <c r="J17" s="179"/>
      <c r="K17" s="179"/>
      <c r="L17" s="179"/>
      <c r="M17" s="2"/>
      <c r="N17" s="65"/>
      <c r="O17" s="19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36.0" customHeight="1">
      <c r="A18" s="13"/>
      <c r="B18" s="185" t="s">
        <v>244</v>
      </c>
      <c r="C18" s="2"/>
      <c r="D18" s="186">
        <v>1.0</v>
      </c>
      <c r="E18" s="175"/>
      <c r="F18" s="176" t="s">
        <v>245</v>
      </c>
      <c r="M18" s="2"/>
      <c r="N18" s="177" t="str">
        <f>IF(AND(D22&gt;0.14,D18=1),"yes","no")</f>
        <v>yes</v>
      </c>
      <c r="O18" s="19"/>
      <c r="P18" s="2"/>
      <c r="Q18" s="2"/>
      <c r="R18" s="181" t="b">
        <f>OR(N18="yes",N20="yes",N22="yes")</f>
        <v>1</v>
      </c>
      <c r="S18" s="2"/>
      <c r="T18" s="2"/>
      <c r="U18" s="2"/>
      <c r="V18" s="2"/>
      <c r="W18" s="2"/>
      <c r="X18" s="2"/>
      <c r="Y18" s="2"/>
      <c r="Z18" s="2"/>
    </row>
    <row r="19" ht="3.75" customHeight="1">
      <c r="A19" s="13"/>
      <c r="B19" s="2"/>
      <c r="C19" s="2"/>
      <c r="D19" s="187"/>
      <c r="E19" s="175"/>
      <c r="F19" s="183"/>
      <c r="G19" s="183"/>
      <c r="H19" s="183"/>
      <c r="I19" s="183"/>
      <c r="J19" s="179"/>
      <c r="K19" s="179"/>
      <c r="L19" s="179"/>
      <c r="M19" s="2"/>
      <c r="N19" s="65"/>
      <c r="O19" s="19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36.0" customHeight="1">
      <c r="A20" s="13"/>
      <c r="B20" s="188" t="s">
        <v>246</v>
      </c>
      <c r="C20" s="2"/>
      <c r="D20" s="189">
        <v>20.0</v>
      </c>
      <c r="E20" s="148"/>
      <c r="F20" s="176" t="s">
        <v>247</v>
      </c>
      <c r="M20" s="2"/>
      <c r="N20" s="177" t="str">
        <f>IF(AND(D22&gt;0.14,D20&gt;=90),"yes","no")</f>
        <v>no</v>
      </c>
      <c r="O20" s="19"/>
      <c r="P20" s="2"/>
      <c r="Q20" s="2"/>
      <c r="R20" s="5"/>
      <c r="S20" s="2"/>
      <c r="T20" s="2"/>
      <c r="U20" s="2"/>
      <c r="V20" s="2"/>
      <c r="W20" s="2"/>
      <c r="X20" s="2"/>
      <c r="Y20" s="2"/>
      <c r="Z20" s="2"/>
    </row>
    <row r="21" ht="3.75" customHeight="1">
      <c r="A21" s="13"/>
      <c r="B21" s="2"/>
      <c r="C21" s="2"/>
      <c r="D21" s="182"/>
      <c r="E21" s="148"/>
      <c r="F21" s="183"/>
      <c r="G21" s="183"/>
      <c r="H21" s="183"/>
      <c r="I21" s="183"/>
      <c r="J21" s="179"/>
      <c r="K21" s="179"/>
      <c r="L21" s="179"/>
      <c r="M21" s="2"/>
      <c r="N21" s="65"/>
      <c r="O21" s="19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36.0" customHeight="1">
      <c r="A22" s="13"/>
      <c r="B22" s="86" t="s">
        <v>248</v>
      </c>
      <c r="C22" s="2"/>
      <c r="D22" s="190">
        <f>Vulnerability!K55</f>
        <v>0.2560793689</v>
      </c>
      <c r="E22" s="148"/>
      <c r="F22" s="176" t="s">
        <v>249</v>
      </c>
      <c r="M22" s="2"/>
      <c r="N22" s="177" t="str">
        <f>IF(AND(D22&gt;0.14,D16&lt;20),"yes","no")</f>
        <v>no</v>
      </c>
      <c r="O22" s="19"/>
      <c r="P22" s="2"/>
      <c r="Q22" s="2"/>
      <c r="R22" s="5"/>
      <c r="S22" s="2"/>
      <c r="T22" s="2"/>
      <c r="U22" s="2"/>
      <c r="V22" s="2"/>
      <c r="W22" s="2"/>
      <c r="X22" s="2"/>
      <c r="Y22" s="2"/>
      <c r="Z22" s="2"/>
    </row>
    <row r="23" ht="3.75" customHeight="1">
      <c r="A23" s="23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25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3.75" customHeight="1">
      <c r="A24" s="8"/>
      <c r="B24" s="9"/>
      <c r="C24" s="9"/>
      <c r="D24" s="191"/>
      <c r="E24" s="191"/>
      <c r="F24" s="9"/>
      <c r="G24" s="9"/>
      <c r="H24" s="9"/>
      <c r="I24" s="9"/>
      <c r="J24" s="9"/>
      <c r="K24" s="9"/>
      <c r="L24" s="9"/>
      <c r="M24" s="9"/>
      <c r="N24" s="9"/>
      <c r="O24" s="1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8.0" customHeight="1">
      <c r="A25" s="13"/>
      <c r="B25" s="192" t="s">
        <v>250</v>
      </c>
      <c r="C25" s="71"/>
      <c r="D25" s="193" t="s">
        <v>251</v>
      </c>
      <c r="E25" s="194"/>
      <c r="F25" s="194"/>
      <c r="G25" s="194"/>
      <c r="H25" s="194"/>
      <c r="I25" s="194"/>
      <c r="J25" s="194"/>
      <c r="K25" s="194"/>
      <c r="L25" s="194"/>
      <c r="M25" s="194"/>
      <c r="N25" s="195"/>
      <c r="O25" s="196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8.0" customHeight="1">
      <c r="A26" s="13"/>
      <c r="B26" s="197" t="s">
        <v>252</v>
      </c>
      <c r="C26" s="71"/>
      <c r="D26" s="198"/>
      <c r="E26" s="33"/>
      <c r="F26" s="33"/>
      <c r="G26" s="33"/>
      <c r="H26" s="33"/>
      <c r="I26" s="33"/>
      <c r="J26" s="33"/>
      <c r="K26" s="33"/>
      <c r="L26" s="33"/>
      <c r="M26" s="33"/>
      <c r="N26" s="199"/>
      <c r="O26" s="196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3.75" customHeight="1">
      <c r="A27" s="13"/>
      <c r="B27" s="2"/>
      <c r="C27" s="71"/>
      <c r="D27" s="2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19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8.0" customHeight="1">
      <c r="A28" s="13"/>
      <c r="B28" s="192" t="s">
        <v>250</v>
      </c>
      <c r="C28" s="71"/>
      <c r="D28" s="193" t="s">
        <v>253</v>
      </c>
      <c r="E28" s="194"/>
      <c r="F28" s="194"/>
      <c r="G28" s="194"/>
      <c r="H28" s="194"/>
      <c r="I28" s="194"/>
      <c r="J28" s="194"/>
      <c r="K28" s="194"/>
      <c r="L28" s="194"/>
      <c r="M28" s="194"/>
      <c r="N28" s="195"/>
      <c r="O28" s="200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8.0" customHeight="1">
      <c r="A29" s="13"/>
      <c r="B29" s="201" t="s">
        <v>254</v>
      </c>
      <c r="C29" s="71"/>
      <c r="D29" s="198"/>
      <c r="E29" s="33"/>
      <c r="F29" s="33"/>
      <c r="G29" s="33"/>
      <c r="H29" s="33"/>
      <c r="I29" s="33"/>
      <c r="J29" s="33"/>
      <c r="K29" s="33"/>
      <c r="L29" s="33"/>
      <c r="M29" s="33"/>
      <c r="N29" s="199"/>
      <c r="O29" s="200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3.75" customHeight="1">
      <c r="A30" s="13"/>
      <c r="B30" s="2"/>
      <c r="C30" s="71"/>
      <c r="D30" s="114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19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8.0" customHeight="1">
      <c r="A31" s="13"/>
      <c r="B31" s="192" t="s">
        <v>250</v>
      </c>
      <c r="C31" s="71"/>
      <c r="D31" s="193" t="s">
        <v>255</v>
      </c>
      <c r="E31" s="194"/>
      <c r="F31" s="194"/>
      <c r="G31" s="194"/>
      <c r="H31" s="194"/>
      <c r="I31" s="194"/>
      <c r="J31" s="194"/>
      <c r="K31" s="194"/>
      <c r="L31" s="194"/>
      <c r="M31" s="194"/>
      <c r="N31" s="195"/>
      <c r="O31" s="13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8.0" customHeight="1">
      <c r="A32" s="13"/>
      <c r="B32" s="203" t="s">
        <v>256</v>
      </c>
      <c r="C32" s="71"/>
      <c r="D32" s="198"/>
      <c r="E32" s="33"/>
      <c r="F32" s="33"/>
      <c r="G32" s="33"/>
      <c r="H32" s="33"/>
      <c r="I32" s="33"/>
      <c r="J32" s="33"/>
      <c r="K32" s="33"/>
      <c r="L32" s="33"/>
      <c r="M32" s="33"/>
      <c r="N32" s="199"/>
      <c r="O32" s="133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3.75" customHeight="1">
      <c r="A33" s="23"/>
      <c r="B33" s="17"/>
      <c r="C33" s="204"/>
      <c r="D33" s="17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5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3.75" customHeight="1">
      <c r="A34" s="2"/>
      <c r="B34" s="2"/>
      <c r="C34" s="71"/>
      <c r="D34" s="2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3.75" customHeight="1">
      <c r="A35" s="8"/>
      <c r="B35" s="9"/>
      <c r="C35" s="205"/>
      <c r="D35" s="9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1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8.0" customHeight="1">
      <c r="A36" s="13"/>
      <c r="B36" s="206" t="s">
        <v>257</v>
      </c>
      <c r="C36" s="71"/>
      <c r="D36" s="207" t="s">
        <v>258</v>
      </c>
      <c r="E36" s="194"/>
      <c r="F36" s="194"/>
      <c r="G36" s="194"/>
      <c r="H36" s="194"/>
      <c r="I36" s="194"/>
      <c r="J36" s="194"/>
      <c r="K36" s="194"/>
      <c r="L36" s="194"/>
      <c r="M36" s="194"/>
      <c r="N36" s="195"/>
      <c r="O36" s="200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8.0" customHeight="1">
      <c r="A37" s="13"/>
      <c r="B37" s="197" t="s">
        <v>252</v>
      </c>
      <c r="C37" s="71"/>
      <c r="D37" s="208"/>
      <c r="N37" s="111"/>
      <c r="O37" s="200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3.75" customHeight="1">
      <c r="A38" s="13"/>
      <c r="B38" s="2"/>
      <c r="C38" s="71"/>
      <c r="D38" s="208"/>
      <c r="N38" s="111"/>
      <c r="O38" s="19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8.0" customHeight="1">
      <c r="A39" s="13"/>
      <c r="B39" s="206" t="s">
        <v>257</v>
      </c>
      <c r="C39" s="71"/>
      <c r="D39" s="208"/>
      <c r="N39" s="111"/>
      <c r="O39" s="200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8.0" customHeight="1">
      <c r="A40" s="13"/>
      <c r="B40" s="201" t="s">
        <v>254</v>
      </c>
      <c r="C40" s="71"/>
      <c r="D40" s="208"/>
      <c r="N40" s="111"/>
      <c r="O40" s="200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3.75" customHeight="1">
      <c r="A41" s="13"/>
      <c r="B41" s="2"/>
      <c r="C41" s="71"/>
      <c r="D41" s="208"/>
      <c r="N41" s="111"/>
      <c r="O41" s="19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8.0" customHeight="1">
      <c r="A42" s="13"/>
      <c r="B42" s="206" t="s">
        <v>257</v>
      </c>
      <c r="C42" s="71"/>
      <c r="D42" s="208"/>
      <c r="N42" s="111"/>
      <c r="O42" s="200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8.0" customHeight="1">
      <c r="A43" s="13"/>
      <c r="B43" s="203" t="s">
        <v>256</v>
      </c>
      <c r="C43" s="71"/>
      <c r="D43" s="198"/>
      <c r="E43" s="33"/>
      <c r="F43" s="33"/>
      <c r="G43" s="33"/>
      <c r="H43" s="33"/>
      <c r="I43" s="33"/>
      <c r="J43" s="33"/>
      <c r="K43" s="33"/>
      <c r="L43" s="33"/>
      <c r="M43" s="33"/>
      <c r="N43" s="199"/>
      <c r="O43" s="200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3.75" customHeight="1">
      <c r="A44" s="23"/>
      <c r="B44" s="17"/>
      <c r="C44" s="204"/>
      <c r="D44" s="17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5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3.75" customHeight="1">
      <c r="A45" s="17"/>
      <c r="B45" s="17"/>
      <c r="C45" s="204"/>
      <c r="D45" s="17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17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3.75" customHeight="1">
      <c r="A46" s="8"/>
      <c r="B46" s="9"/>
      <c r="C46" s="205"/>
      <c r="D46" s="9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1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8.0" customHeight="1">
      <c r="A47" s="13"/>
      <c r="B47" s="209" t="s">
        <v>259</v>
      </c>
      <c r="C47" s="71"/>
      <c r="D47" s="193" t="s">
        <v>260</v>
      </c>
      <c r="E47" s="194"/>
      <c r="F47" s="194"/>
      <c r="G47" s="194"/>
      <c r="H47" s="194"/>
      <c r="I47" s="194"/>
      <c r="J47" s="194"/>
      <c r="K47" s="194"/>
      <c r="L47" s="194"/>
      <c r="M47" s="194"/>
      <c r="N47" s="195"/>
      <c r="O47" s="210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8.0" customHeight="1">
      <c r="A48" s="13"/>
      <c r="B48" s="197" t="s">
        <v>252</v>
      </c>
      <c r="C48" s="71"/>
      <c r="D48" s="198"/>
      <c r="E48" s="33"/>
      <c r="F48" s="33"/>
      <c r="G48" s="33"/>
      <c r="H48" s="33"/>
      <c r="I48" s="33"/>
      <c r="J48" s="33"/>
      <c r="K48" s="33"/>
      <c r="L48" s="33"/>
      <c r="M48" s="33"/>
      <c r="N48" s="199"/>
      <c r="O48" s="210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3.75" customHeight="1">
      <c r="A49" s="13"/>
      <c r="B49" s="2"/>
      <c r="C49" s="71"/>
      <c r="D49" s="2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19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8.0" customHeight="1">
      <c r="A50" s="13"/>
      <c r="B50" s="209" t="s">
        <v>259</v>
      </c>
      <c r="C50" s="71"/>
      <c r="D50" s="193" t="s">
        <v>260</v>
      </c>
      <c r="E50" s="194"/>
      <c r="F50" s="194"/>
      <c r="G50" s="194"/>
      <c r="H50" s="194"/>
      <c r="I50" s="194"/>
      <c r="J50" s="194"/>
      <c r="K50" s="194"/>
      <c r="L50" s="194"/>
      <c r="M50" s="194"/>
      <c r="N50" s="195"/>
      <c r="O50" s="200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8.0" customHeight="1">
      <c r="A51" s="13"/>
      <c r="B51" s="201" t="s">
        <v>254</v>
      </c>
      <c r="C51" s="71"/>
      <c r="D51" s="198"/>
      <c r="E51" s="33"/>
      <c r="F51" s="33"/>
      <c r="G51" s="33"/>
      <c r="H51" s="33"/>
      <c r="I51" s="33"/>
      <c r="J51" s="33"/>
      <c r="K51" s="33"/>
      <c r="L51" s="33"/>
      <c r="M51" s="33"/>
      <c r="N51" s="199"/>
      <c r="O51" s="200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3.75" customHeight="1">
      <c r="A52" s="13"/>
      <c r="B52" s="2"/>
      <c r="C52" s="71"/>
      <c r="D52" s="2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19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8.0" customHeight="1">
      <c r="A53" s="13"/>
      <c r="B53" s="209" t="s">
        <v>259</v>
      </c>
      <c r="C53" s="71"/>
      <c r="D53" s="193" t="s">
        <v>261</v>
      </c>
      <c r="E53" s="194"/>
      <c r="F53" s="194"/>
      <c r="G53" s="194"/>
      <c r="H53" s="194"/>
      <c r="I53" s="194"/>
      <c r="J53" s="194"/>
      <c r="K53" s="194"/>
      <c r="L53" s="194"/>
      <c r="M53" s="194"/>
      <c r="N53" s="195"/>
      <c r="O53" s="200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13"/>
      <c r="B54" s="203" t="s">
        <v>256</v>
      </c>
      <c r="C54" s="71"/>
      <c r="D54" s="198"/>
      <c r="E54" s="33"/>
      <c r="F54" s="33"/>
      <c r="G54" s="33"/>
      <c r="H54" s="33"/>
      <c r="I54" s="33"/>
      <c r="J54" s="33"/>
      <c r="K54" s="33"/>
      <c r="L54" s="33"/>
      <c r="M54" s="33"/>
      <c r="N54" s="199"/>
      <c r="O54" s="200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3.75" customHeight="1">
      <c r="A55" s="23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25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3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6.0" customHeight="1">
      <c r="A57" s="211" t="s">
        <v>262</v>
      </c>
      <c r="B57" s="212"/>
      <c r="C57" s="213" t="str">
        <f>IF(AND(F10="high vulnerability",F4="high damage"),D25,IF(AND(F10="high vulnerability",F4="medium damage"),D28,IF(AND(F10="high vulnerability",F4="low damage"),D31,IF(AND(F10="low vulnerability",F4="high damage"),D47,IF(AND(F10="low vulnerability",F4="medium damage"),D50,IF(AND(F10="low vulnerability",F4="low damage"),D53,D36))))))</f>
        <v>strengthening the load bearing walls in bad conditions, connections within the floors and between the floors and the walls; check and replacement, if necessary, of the technological network</v>
      </c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5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39.75" customHeight="1">
      <c r="A58" s="198"/>
      <c r="B58" s="214"/>
      <c r="C58" s="215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199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7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3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3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1">
    <mergeCell ref="A4:B4"/>
    <mergeCell ref="F4:J4"/>
    <mergeCell ref="F6:L6"/>
    <mergeCell ref="F8:L8"/>
    <mergeCell ref="A10:B10"/>
    <mergeCell ref="F10:J10"/>
    <mergeCell ref="F12:L12"/>
    <mergeCell ref="D31:N32"/>
    <mergeCell ref="D36:N43"/>
    <mergeCell ref="D47:N48"/>
    <mergeCell ref="D50:N51"/>
    <mergeCell ref="D53:N54"/>
    <mergeCell ref="A57:B58"/>
    <mergeCell ref="C57:O58"/>
    <mergeCell ref="F14:L14"/>
    <mergeCell ref="F16:L16"/>
    <mergeCell ref="F18:L18"/>
    <mergeCell ref="F20:L20"/>
    <mergeCell ref="F22:L22"/>
    <mergeCell ref="D25:N26"/>
    <mergeCell ref="D28:N29"/>
  </mergeCells>
  <printOptions/>
  <pageMargins bottom="0.2" footer="0.0" header="0.0" left="0.7900000000000001" right="0.39000000000000007" top="0.71"/>
  <pageSetup paperSize="9" scale="90" orientation="portrait"/>
  <headerFooter>
    <oddHeader>&amp;L000000SURVEY CARD&amp;C0000005. Construction Stability</oddHeader>
    <oddFooter>&amp;L000000BTC - Historic Centres Regeneration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.43"/>
    <col customWidth="1" min="3" max="3" width="19.43"/>
    <col customWidth="1" min="4" max="4" width="1.43"/>
    <col customWidth="1" min="5" max="5" width="7.0"/>
    <col customWidth="1" min="6" max="6" width="1.29"/>
    <col customWidth="1" min="7" max="7" width="4.29"/>
    <col customWidth="1" min="8" max="8" width="1.43"/>
    <col customWidth="1" min="9" max="9" width="12.43"/>
    <col customWidth="1" min="10" max="10" width="1.43"/>
    <col customWidth="1" min="11" max="11" width="12.43"/>
    <col customWidth="1" hidden="1" min="12" max="12" width="9.0"/>
    <col customWidth="1" min="13" max="13" width="1.43"/>
    <col customWidth="1" min="14" max="14" width="12.43"/>
    <col customWidth="1" min="15" max="15" width="1.43"/>
    <col customWidth="1" min="16" max="16" width="12.43"/>
    <col customWidth="1" min="17" max="18" width="1.43"/>
    <col customWidth="1" min="19" max="19" width="9.0"/>
    <col customWidth="1" min="20" max="20" width="4.86"/>
    <col customWidth="1" min="21" max="21" width="14.14"/>
    <col customWidth="1" min="22" max="22" width="9.0"/>
    <col customWidth="1" min="23" max="23" width="1.43"/>
    <col customWidth="1" min="24" max="24" width="13.71"/>
    <col customWidth="1" min="25" max="25" width="1.0"/>
    <col customWidth="1" min="26" max="26" width="14.0"/>
    <col customWidth="1" min="27" max="28" width="9.0"/>
  </cols>
  <sheetData>
    <row r="1" ht="12.75" customHeight="1">
      <c r="A1" s="4"/>
      <c r="B1" s="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5"/>
      <c r="Q1" s="5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ht="12.75" customHeight="1">
      <c r="A2" s="4" t="s">
        <v>263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5"/>
      <c r="Q2" s="5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15.0" customHeight="1">
      <c r="A3" s="4"/>
      <c r="B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5"/>
      <c r="Q3" s="5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ht="12.75" customHeight="1">
      <c r="A4" s="4" t="s">
        <v>264</v>
      </c>
      <c r="B4" s="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1"/>
      <c r="Q4" s="41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ht="2.25" customHeight="1">
      <c r="A5" s="4"/>
      <c r="B5" s="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5"/>
      <c r="Q5" s="5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ht="3.75" customHeight="1">
      <c r="A6" s="216"/>
      <c r="B6" s="10"/>
      <c r="C6" s="10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11"/>
      <c r="Q6" s="11"/>
      <c r="R6" s="12"/>
      <c r="S6" s="2"/>
      <c r="T6" s="2"/>
      <c r="U6" s="2"/>
      <c r="V6" s="2"/>
      <c r="W6" s="2"/>
      <c r="X6" s="2"/>
      <c r="Y6" s="2"/>
      <c r="Z6" s="2"/>
      <c r="AA6" s="2"/>
      <c r="AB6" s="2"/>
    </row>
    <row r="7" ht="13.5" customHeight="1">
      <c r="A7" s="13"/>
      <c r="B7" s="2"/>
      <c r="C7" s="2" t="s">
        <v>4</v>
      </c>
      <c r="D7" s="2"/>
      <c r="E7" s="17"/>
      <c r="F7" s="17"/>
      <c r="G7" s="17"/>
      <c r="H7" s="17"/>
      <c r="I7" s="17"/>
      <c r="J7" s="17"/>
      <c r="K7" s="17"/>
      <c r="L7" s="17"/>
      <c r="M7" s="17"/>
      <c r="N7" s="17"/>
      <c r="O7" s="2"/>
      <c r="P7" s="123" t="str">
        <f>Preliminary!N7</f>
        <v>RA-C-075</v>
      </c>
      <c r="Q7" s="5"/>
      <c r="R7" s="19"/>
      <c r="S7" s="2"/>
      <c r="T7" s="2"/>
      <c r="U7" s="2"/>
      <c r="V7" s="2"/>
      <c r="W7" s="2"/>
      <c r="X7" s="2"/>
      <c r="Y7" s="2"/>
      <c r="Z7" s="2"/>
      <c r="AA7" s="2"/>
      <c r="AB7" s="2"/>
    </row>
    <row r="8" ht="4.5" customHeight="1">
      <c r="A8" s="1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/>
      <c r="Q8" s="5"/>
      <c r="R8" s="19"/>
      <c r="S8" s="2"/>
      <c r="T8" s="2"/>
      <c r="U8" s="2"/>
      <c r="V8" s="2"/>
      <c r="W8" s="2"/>
      <c r="X8" s="2"/>
      <c r="Y8" s="2"/>
      <c r="Z8" s="2"/>
      <c r="AA8" s="2"/>
      <c r="AB8" s="2"/>
    </row>
    <row r="9" ht="13.5" customHeight="1">
      <c r="A9" s="13"/>
      <c r="B9" s="2"/>
      <c r="C9" s="2" t="s">
        <v>6</v>
      </c>
      <c r="D9" s="2"/>
      <c r="E9" s="17"/>
      <c r="F9" s="17"/>
      <c r="G9" s="17"/>
      <c r="H9" s="17"/>
      <c r="I9" s="17"/>
      <c r="J9" s="17"/>
      <c r="K9" s="17"/>
      <c r="L9" s="17"/>
      <c r="M9" s="17"/>
      <c r="N9" s="17"/>
      <c r="O9" s="2"/>
      <c r="P9" s="123" t="str">
        <f>Preliminary!N9</f>
        <v>Local</v>
      </c>
      <c r="Q9" s="5"/>
      <c r="R9" s="19"/>
      <c r="S9" s="2"/>
      <c r="T9" s="2"/>
      <c r="U9" s="2"/>
      <c r="V9" s="2"/>
      <c r="W9" s="2"/>
      <c r="X9" s="2"/>
      <c r="Y9" s="2"/>
      <c r="Z9" s="2"/>
      <c r="AA9" s="2"/>
      <c r="AB9" s="2"/>
    </row>
    <row r="10" ht="4.5" customHeight="1">
      <c r="A10" s="13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5"/>
      <c r="Q10" s="5"/>
      <c r="R10" s="19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ht="13.5" customHeight="1">
      <c r="A11" s="13"/>
      <c r="B11" s="2"/>
      <c r="C11" s="2" t="s">
        <v>9</v>
      </c>
      <c r="D11" s="2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2"/>
      <c r="P11" s="123" t="str">
        <f>Preliminary!N11</f>
        <v>Rahaf Nidal Asmar</v>
      </c>
      <c r="Q11" s="5"/>
      <c r="R11" s="19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ht="4.5" customHeight="1">
      <c r="A12" s="13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5"/>
      <c r="Q12" s="5"/>
      <c r="R12" s="19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ht="13.5" customHeight="1">
      <c r="A13" s="13"/>
      <c r="B13" s="2"/>
      <c r="C13" s="2" t="s">
        <v>265</v>
      </c>
      <c r="D13" s="2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2"/>
      <c r="P13" s="123" t="str">
        <f>Preliminary!N13</f>
        <v>28.02.2021</v>
      </c>
      <c r="Q13" s="217"/>
      <c r="R13" s="19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ht="4.5" customHeight="1">
      <c r="A14" s="23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24"/>
      <c r="Q14" s="24"/>
      <c r="R14" s="25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ht="9.7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5"/>
      <c r="Q15" s="5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ht="12.75" customHeight="1">
      <c r="A16" s="4" t="s">
        <v>13</v>
      </c>
      <c r="B16" s="4"/>
      <c r="C16" s="4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5"/>
      <c r="Q16" s="5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ht="2.25" customHeight="1">
      <c r="A17" s="27"/>
      <c r="B17" s="27"/>
      <c r="C17" s="27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5"/>
      <c r="Q17" s="5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ht="4.5" customHeight="1">
      <c r="A18" s="218"/>
      <c r="B18" s="28"/>
      <c r="C18" s="2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11"/>
      <c r="Q18" s="11"/>
      <c r="R18" s="1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ht="13.5" customHeight="1">
      <c r="A19" s="13"/>
      <c r="B19" s="2"/>
      <c r="C19" s="2" t="s">
        <v>15</v>
      </c>
      <c r="D19" s="2"/>
      <c r="E19" s="219" t="str">
        <f>Preliminary!F19</f>
        <v>Ramallah Council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1"/>
      <c r="Q19" s="5"/>
      <c r="R19" s="19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ht="4.5" customHeight="1">
      <c r="A20" s="13"/>
      <c r="B20" s="2"/>
      <c r="C20" s="2"/>
      <c r="D20" s="2"/>
      <c r="E20" s="9"/>
      <c r="F20" s="9"/>
      <c r="G20" s="2"/>
      <c r="H20" s="2"/>
      <c r="I20" s="2"/>
      <c r="J20" s="2"/>
      <c r="K20" s="2"/>
      <c r="L20" s="2"/>
      <c r="M20" s="2"/>
      <c r="N20" s="2"/>
      <c r="O20" s="2"/>
      <c r="P20" s="5"/>
      <c r="Q20" s="5"/>
      <c r="R20" s="19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ht="13.5" customHeight="1">
      <c r="A21" s="13"/>
      <c r="B21" s="2"/>
      <c r="C21" s="2" t="s">
        <v>17</v>
      </c>
      <c r="D21" s="2"/>
      <c r="E21" s="219" t="str">
        <f>Preliminary!F21</f>
        <v>Ramallah Historic Center</v>
      </c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1"/>
      <c r="Q21" s="5"/>
      <c r="R21" s="19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ht="4.5" customHeight="1">
      <c r="A22" s="13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5"/>
      <c r="Q22" s="5"/>
      <c r="R22" s="19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ht="13.5" customHeight="1">
      <c r="A23" s="13"/>
      <c r="B23" s="2"/>
      <c r="C23" s="2" t="s">
        <v>19</v>
      </c>
      <c r="D23" s="2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2"/>
      <c r="P23" s="220">
        <f>Preliminary!N23</f>
        <v>208</v>
      </c>
      <c r="Q23" s="5"/>
      <c r="R23" s="19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ht="4.5" customHeight="1">
      <c r="A24" s="13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5"/>
      <c r="Q24" s="5"/>
      <c r="R24" s="19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ht="13.5" customHeight="1">
      <c r="A25" s="13"/>
      <c r="B25" s="2"/>
      <c r="C25" s="2" t="s">
        <v>4</v>
      </c>
      <c r="D25" s="2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2"/>
      <c r="P25" s="123" t="str">
        <f>Preliminary!N25</f>
        <v/>
      </c>
      <c r="Q25" s="5"/>
      <c r="R25" s="19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ht="4.5" customHeight="1">
      <c r="A26" s="13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5"/>
      <c r="Q26" s="5"/>
      <c r="R26" s="19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ht="12.75" customHeight="1">
      <c r="A27" s="13"/>
      <c r="B27" s="2"/>
      <c r="C27" s="2" t="s">
        <v>266</v>
      </c>
      <c r="D27" s="2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2"/>
      <c r="P27" s="123" t="str">
        <f>Preliminary!F27</f>
        <v>Ramallah,Ramallah Historic Center,Bahiyya Farah Khalil Street 8</v>
      </c>
      <c r="Q27" s="5"/>
      <c r="R27" s="19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ht="4.5" customHeight="1">
      <c r="A28" s="23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24"/>
      <c r="Q28" s="24"/>
      <c r="R28" s="25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ht="9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5"/>
      <c r="Q29" s="5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ht="13.5" customHeight="1">
      <c r="A30" s="4" t="s">
        <v>22</v>
      </c>
      <c r="B30" s="4"/>
      <c r="C30" s="4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5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ht="2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5"/>
      <c r="P31" s="2"/>
      <c r="Q31" s="5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ht="4.5" customHeight="1">
      <c r="A32" s="8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1"/>
      <c r="P32" s="9"/>
      <c r="Q32" s="11"/>
      <c r="R32" s="1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ht="13.5" customHeight="1">
      <c r="A33" s="13"/>
      <c r="B33" s="2"/>
      <c r="C33" s="21" t="s">
        <v>267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5"/>
      <c r="P33" s="221">
        <f>Preliminary!N49</f>
        <v>1966</v>
      </c>
      <c r="Q33" s="5"/>
      <c r="R33" s="19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ht="4.5" customHeight="1">
      <c r="A34" s="13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"/>
      <c r="P34" s="9"/>
      <c r="Q34" s="5"/>
      <c r="R34" s="19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ht="13.5" customHeight="1">
      <c r="A35" s="13"/>
      <c r="B35" s="2"/>
      <c r="C35" s="21" t="s">
        <v>268</v>
      </c>
      <c r="D35" s="21"/>
      <c r="E35" s="17" t="str">
        <f>Preliminary!F33</f>
        <v/>
      </c>
      <c r="F35" s="33"/>
      <c r="G35" s="33"/>
      <c r="H35" s="33"/>
      <c r="I35" s="33"/>
      <c r="J35" s="33"/>
      <c r="K35" s="33"/>
      <c r="L35" s="33"/>
      <c r="M35" s="33"/>
      <c r="N35" s="33"/>
      <c r="O35" s="2"/>
      <c r="P35" s="123" t="str">
        <f>Preliminary!N33</f>
        <v>New</v>
      </c>
      <c r="Q35" s="5"/>
      <c r="R35" s="19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ht="3.75" customHeight="1">
      <c r="A36" s="1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5"/>
      <c r="R36" s="19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ht="13.5" customHeight="1">
      <c r="A37" s="13"/>
      <c r="B37" s="2"/>
      <c r="C37" s="21" t="str">
        <f>Preliminary!B35</f>
        <v># People living in</v>
      </c>
      <c r="D37" s="21"/>
      <c r="E37" s="222" t="str">
        <f>Preliminary!F35</f>
        <v/>
      </c>
      <c r="F37" s="17"/>
      <c r="G37" s="17"/>
      <c r="H37" s="17"/>
      <c r="I37" s="17"/>
      <c r="J37" s="17"/>
      <c r="K37" s="17" t="s">
        <v>269</v>
      </c>
      <c r="L37" s="17"/>
      <c r="M37" s="17"/>
      <c r="N37" s="17"/>
      <c r="O37" s="2"/>
      <c r="P37" s="123" t="str">
        <f>Preliminary!N35</f>
        <v>Private</v>
      </c>
      <c r="Q37" s="5"/>
      <c r="R37" s="19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ht="6.0" customHeight="1">
      <c r="A38" s="13"/>
      <c r="B38" s="2"/>
      <c r="C38" s="21"/>
      <c r="D38" s="2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5"/>
      <c r="Q38" s="5"/>
      <c r="R38" s="19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ht="13.5" customHeight="1">
      <c r="A39" s="13"/>
      <c r="B39" s="2"/>
      <c r="C39" s="21" t="str">
        <f>Preliminary!B65</f>
        <v>Number of floors</v>
      </c>
      <c r="D39" s="21"/>
      <c r="E39" s="223">
        <f>Preliminary!F65</f>
        <v>3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24"/>
      <c r="Q39" s="5"/>
      <c r="R39" s="19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ht="4.5" customHeight="1">
      <c r="A40" s="13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5"/>
      <c r="R40" s="19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ht="13.5" customHeight="1">
      <c r="A41" s="13"/>
      <c r="B41" s="2"/>
      <c r="C41" s="21" t="s">
        <v>270</v>
      </c>
      <c r="D41" s="21"/>
      <c r="E41" s="113"/>
      <c r="F41" s="17"/>
      <c r="G41" s="17"/>
      <c r="H41" s="17"/>
      <c r="I41" s="17"/>
      <c r="J41" s="2"/>
      <c r="K41" s="2" t="s">
        <v>39</v>
      </c>
      <c r="L41" s="17"/>
      <c r="M41" s="17"/>
      <c r="N41" s="17"/>
      <c r="O41" s="2"/>
      <c r="P41" s="123" t="str">
        <f>Preliminary!N37</f>
        <v>Residence</v>
      </c>
      <c r="Q41" s="5"/>
      <c r="R41" s="19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ht="4.5" customHeight="1">
      <c r="A42" s="13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5"/>
      <c r="R42" s="19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ht="13.5" customHeight="1">
      <c r="A43" s="13"/>
      <c r="B43" s="2"/>
      <c r="C43" s="2"/>
      <c r="D43" s="2"/>
      <c r="E43" s="2"/>
      <c r="F43" s="2"/>
      <c r="G43" s="2"/>
      <c r="H43" s="2"/>
      <c r="I43" s="2"/>
      <c r="J43" s="2"/>
      <c r="K43" s="2" t="s">
        <v>45</v>
      </c>
      <c r="L43" s="17"/>
      <c r="M43" s="17"/>
      <c r="N43" s="17"/>
      <c r="O43" s="2"/>
      <c r="P43" s="123" t="str">
        <f>Preliminary!N39</f>
        <v>Residence</v>
      </c>
      <c r="Q43" s="5"/>
      <c r="R43" s="19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ht="4.5" customHeight="1">
      <c r="A44" s="13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5"/>
      <c r="R44" s="19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ht="13.5" customHeight="1">
      <c r="A45" s="13"/>
      <c r="B45" s="2"/>
      <c r="C45" s="2"/>
      <c r="D45" s="2"/>
      <c r="E45" s="2"/>
      <c r="F45" s="2"/>
      <c r="G45" s="2"/>
      <c r="H45" s="2"/>
      <c r="I45" s="2"/>
      <c r="J45" s="2"/>
      <c r="K45" s="2" t="s">
        <v>46</v>
      </c>
      <c r="L45" s="17"/>
      <c r="M45" s="17"/>
      <c r="N45" s="17"/>
      <c r="O45" s="2"/>
      <c r="P45" s="123" t="str">
        <f>Preliminary!N41</f>
        <v>Residence</v>
      </c>
      <c r="Q45" s="5"/>
      <c r="R45" s="19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ht="4.5" customHeight="1">
      <c r="A46" s="13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5"/>
      <c r="R46" s="19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ht="13.5" customHeight="1">
      <c r="A47" s="13"/>
      <c r="B47" s="2"/>
      <c r="C47" s="2"/>
      <c r="D47" s="2"/>
      <c r="E47" s="2"/>
      <c r="F47" s="2"/>
      <c r="G47" s="2"/>
      <c r="H47" s="2"/>
      <c r="I47" s="2"/>
      <c r="J47" s="2"/>
      <c r="K47" s="2" t="s">
        <v>47</v>
      </c>
      <c r="L47" s="17"/>
      <c r="M47" s="17"/>
      <c r="N47" s="17"/>
      <c r="O47" s="2"/>
      <c r="P47" s="123" t="str">
        <f>Preliminary!N43</f>
        <v>No use</v>
      </c>
      <c r="Q47" s="5"/>
      <c r="R47" s="19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ht="4.5" customHeight="1">
      <c r="A48" s="23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24"/>
      <c r="P48" s="17"/>
      <c r="Q48" s="24"/>
      <c r="R48" s="25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ht="9.75" customHeight="1">
      <c r="A49" s="4"/>
      <c r="B49" s="4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5"/>
      <c r="Q49" s="5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ht="12.75" customHeight="1">
      <c r="A50" s="4" t="s">
        <v>271</v>
      </c>
      <c r="B50" s="4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5"/>
      <c r="Q50" s="5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ht="2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5"/>
      <c r="Q51" s="5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ht="4.5" customHeight="1">
      <c r="A52" s="8"/>
      <c r="B52" s="9"/>
      <c r="C52" s="225"/>
      <c r="D52" s="9"/>
      <c r="E52" s="96"/>
      <c r="F52" s="9"/>
      <c r="G52" s="9"/>
      <c r="H52" s="9"/>
      <c r="I52" s="9"/>
      <c r="J52" s="9"/>
      <c r="K52" s="9"/>
      <c r="L52" s="9"/>
      <c r="M52" s="9"/>
      <c r="N52" s="9"/>
      <c r="O52" s="9"/>
      <c r="P52" s="11"/>
      <c r="Q52" s="11"/>
      <c r="R52" s="1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ht="4.5" customHeight="1">
      <c r="A53" s="13"/>
      <c r="B53" s="8"/>
      <c r="C53" s="225"/>
      <c r="D53" s="9"/>
      <c r="E53" s="96"/>
      <c r="F53" s="9"/>
      <c r="G53" s="9"/>
      <c r="H53" s="9"/>
      <c r="I53" s="9"/>
      <c r="J53" s="9"/>
      <c r="K53" s="9"/>
      <c r="L53" s="9"/>
      <c r="M53" s="9"/>
      <c r="N53" s="9"/>
      <c r="O53" s="9"/>
      <c r="P53" s="11"/>
      <c r="Q53" s="226"/>
      <c r="R53" s="19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ht="4.5" customHeight="1">
      <c r="A54" s="13"/>
      <c r="B54" s="8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1"/>
      <c r="Q54" s="226"/>
      <c r="R54" s="19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ht="13.5" customHeight="1">
      <c r="A55" s="13"/>
      <c r="B55" s="13"/>
      <c r="C55" s="84" t="s">
        <v>272</v>
      </c>
      <c r="D55" s="2"/>
      <c r="E55" s="227" t="str">
        <f>IF(T55&gt;=2,"high cultural",IF(T55&gt;=1,"cultural","-"))</f>
        <v>-</v>
      </c>
      <c r="F55" s="228"/>
      <c r="G55" s="2"/>
      <c r="H55" s="2"/>
      <c r="I55" s="229" t="str">
        <f>IF(Preliminary!N76="ide","1","0")</f>
        <v>0</v>
      </c>
      <c r="J55" s="2"/>
      <c r="K55" s="229" t="str">
        <f>IF(Preliminary!N78="art","1","0")</f>
        <v>0</v>
      </c>
      <c r="L55" s="2"/>
      <c r="M55" s="2"/>
      <c r="N55" s="229" t="str">
        <f>IF(Preliminary!N80="tec","1","0")</f>
        <v>0</v>
      </c>
      <c r="O55" s="2"/>
      <c r="P55" s="230" t="str">
        <f>IF(Preliminary!N82="rar","1","0")</f>
        <v>0</v>
      </c>
      <c r="Q55" s="200"/>
      <c r="R55" s="19"/>
      <c r="S55" s="2"/>
      <c r="T55" s="231">
        <f>I55+K55+N55</f>
        <v>0</v>
      </c>
      <c r="U55" s="2"/>
      <c r="V55" s="2"/>
      <c r="W55" s="2"/>
      <c r="X55" s="5"/>
      <c r="Y55" s="2"/>
      <c r="Z55" s="2"/>
      <c r="AA55" s="2"/>
      <c r="AB55" s="2"/>
    </row>
    <row r="56" ht="4.5" customHeight="1">
      <c r="A56" s="13"/>
      <c r="B56" s="13"/>
      <c r="C56" s="84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5"/>
      <c r="Q56" s="200"/>
      <c r="R56" s="19"/>
      <c r="S56" s="2"/>
      <c r="T56" s="2"/>
      <c r="U56" s="2"/>
      <c r="V56" s="232"/>
      <c r="W56" s="2"/>
      <c r="X56" s="5"/>
      <c r="Y56" s="2"/>
      <c r="Z56" s="2"/>
      <c r="AA56" s="2"/>
      <c r="AB56" s="2"/>
    </row>
    <row r="57" ht="12.75" customHeight="1">
      <c r="A57" s="13"/>
      <c r="B57" s="13"/>
      <c r="C57" s="84"/>
      <c r="D57" s="2"/>
      <c r="E57" s="227" t="str">
        <f>IF(T57&gt;=2,"high social",IF(T57&gt;=1,"social","-"))</f>
        <v>-</v>
      </c>
      <c r="F57" s="223"/>
      <c r="G57" s="2"/>
      <c r="H57" s="2"/>
      <c r="I57" s="2"/>
      <c r="J57" s="2"/>
      <c r="K57" s="229" t="str">
        <f>IF(Preliminary!N84="Com","1","0")</f>
        <v>0</v>
      </c>
      <c r="L57" s="2"/>
      <c r="M57" s="2"/>
      <c r="N57" s="229" t="str">
        <f>IF(Preliminary!N86="Edu","1","0")</f>
        <v>0</v>
      </c>
      <c r="O57" s="2"/>
      <c r="P57" s="229" t="str">
        <f>IF(Preliminary!N88="Pol","1","0")</f>
        <v>0</v>
      </c>
      <c r="Q57" s="200"/>
      <c r="R57" s="19"/>
      <c r="S57" s="2"/>
      <c r="T57" s="231">
        <f>K57+N57+P57</f>
        <v>0</v>
      </c>
      <c r="U57" s="2"/>
      <c r="V57" s="2"/>
      <c r="W57" s="2"/>
      <c r="X57" s="2"/>
      <c r="Y57" s="2"/>
      <c r="Z57" s="2"/>
      <c r="AA57" s="2"/>
      <c r="AB57" s="2"/>
    </row>
    <row r="58" ht="4.5" customHeight="1">
      <c r="A58" s="13"/>
      <c r="B58" s="13"/>
      <c r="C58" s="8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5"/>
      <c r="Q58" s="200"/>
      <c r="R58" s="19"/>
      <c r="S58" s="2"/>
      <c r="T58" s="2"/>
      <c r="U58" s="2"/>
      <c r="V58" s="232"/>
      <c r="W58" s="2"/>
      <c r="X58" s="5"/>
      <c r="Y58" s="2"/>
      <c r="Z58" s="2"/>
      <c r="AA58" s="2"/>
      <c r="AB58" s="2"/>
    </row>
    <row r="59" ht="12.75" customHeight="1">
      <c r="A59" s="13"/>
      <c r="B59" s="13"/>
      <c r="C59" s="84"/>
      <c r="D59" s="2"/>
      <c r="E59" s="227" t="str">
        <f>IF(T59&gt;=1,"economic","-")</f>
        <v>-</v>
      </c>
      <c r="F59" s="223"/>
      <c r="G59" s="2"/>
      <c r="H59" s="2"/>
      <c r="I59" s="2"/>
      <c r="J59" s="2"/>
      <c r="K59" s="2"/>
      <c r="L59" s="2"/>
      <c r="M59" s="2"/>
      <c r="N59" s="229" t="str">
        <f>IF(Preliminary!N90="Fun","1","0")</f>
        <v>0</v>
      </c>
      <c r="O59" s="2"/>
      <c r="P59" s="229" t="str">
        <f>IF(Preliminary!N92="Eco","1","0")</f>
        <v>0</v>
      </c>
      <c r="Q59" s="200"/>
      <c r="R59" s="19"/>
      <c r="S59" s="2"/>
      <c r="T59" s="231">
        <f>N59+P59</f>
        <v>0</v>
      </c>
      <c r="U59" s="2"/>
      <c r="V59" s="2"/>
      <c r="W59" s="2"/>
      <c r="X59" s="2"/>
      <c r="Y59" s="2"/>
      <c r="Z59" s="2"/>
      <c r="AA59" s="2"/>
      <c r="AB59" s="2"/>
    </row>
    <row r="60" ht="4.5" customHeight="1">
      <c r="A60" s="13"/>
      <c r="B60" s="23"/>
      <c r="C60" s="91"/>
      <c r="D60" s="17"/>
      <c r="E60" s="44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4"/>
      <c r="Q60" s="233"/>
      <c r="R60" s="19"/>
      <c r="S60" s="2"/>
      <c r="T60" s="2"/>
      <c r="U60" s="2"/>
      <c r="V60" s="2"/>
      <c r="W60" s="2"/>
      <c r="X60" s="5" t="s">
        <v>273</v>
      </c>
      <c r="Y60" s="2"/>
      <c r="Z60" s="5" t="s">
        <v>274</v>
      </c>
      <c r="AA60" s="2"/>
      <c r="AB60" s="2"/>
    </row>
    <row r="61" ht="4.5" customHeight="1">
      <c r="A61" s="13"/>
      <c r="B61" s="2"/>
      <c r="C61" s="84"/>
      <c r="D61" s="2"/>
      <c r="E61" s="22"/>
      <c r="F61" s="2"/>
      <c r="G61" s="2"/>
      <c r="H61" s="2"/>
      <c r="I61" s="2"/>
      <c r="J61" s="2"/>
      <c r="K61" s="2"/>
      <c r="L61" s="2"/>
      <c r="M61" s="2"/>
      <c r="N61" s="2"/>
      <c r="O61" s="2"/>
      <c r="P61" s="5"/>
      <c r="Q61" s="5"/>
      <c r="R61" s="19"/>
      <c r="S61" s="2"/>
      <c r="T61" s="2"/>
      <c r="U61" s="2"/>
      <c r="V61" s="2"/>
      <c r="W61" s="2"/>
      <c r="Y61" s="2"/>
      <c r="AA61" s="2"/>
      <c r="AB61" s="2"/>
    </row>
    <row r="62" ht="4.5" customHeight="1">
      <c r="A62" s="13"/>
      <c r="B62" s="8"/>
      <c r="C62" s="225"/>
      <c r="D62" s="9"/>
      <c r="E62" s="96"/>
      <c r="F62" s="9"/>
      <c r="G62" s="9"/>
      <c r="H62" s="9"/>
      <c r="I62" s="9"/>
      <c r="J62" s="9"/>
      <c r="K62" s="9"/>
      <c r="L62" s="9"/>
      <c r="M62" s="9"/>
      <c r="N62" s="9"/>
      <c r="O62" s="9"/>
      <c r="P62" s="11"/>
      <c r="Q62" s="226"/>
      <c r="R62" s="19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ht="13.5" customHeight="1">
      <c r="A63" s="13"/>
      <c r="B63" s="13"/>
      <c r="C63" s="84" t="s">
        <v>275</v>
      </c>
      <c r="D63" s="2"/>
      <c r="E63" s="22"/>
      <c r="F63" s="2"/>
      <c r="G63" s="2"/>
      <c r="H63" s="2"/>
      <c r="I63" s="2"/>
      <c r="J63" s="2"/>
      <c r="K63" s="2"/>
      <c r="L63" s="2"/>
      <c r="M63" s="2"/>
      <c r="N63" s="234" t="str">
        <f>IF(Z63="-",X63,Z63)</f>
        <v>Adjust</v>
      </c>
      <c r="O63" s="171"/>
      <c r="P63" s="172"/>
      <c r="Q63" s="200"/>
      <c r="R63" s="19"/>
      <c r="S63" s="2"/>
      <c r="T63" s="2"/>
      <c r="U63" s="2"/>
      <c r="V63" s="181">
        <f>IF(N63="no intervention",1,IF(N63="adjust",2,3))</f>
        <v>2</v>
      </c>
      <c r="W63" s="2"/>
      <c r="X63" s="235" t="str">
        <f>IF(AND(P33&lt;=1945,'Consistency_old building'!G74="X"),"No intervention",IF(AND(P33&lt;=1945,'Consistency_old building'!H74="X"),"Adjust",IF(AND(P33&lt;=1945,'Consistency_old building'!I74="X"),"Integrate","-")))</f>
        <v>-</v>
      </c>
      <c r="Y63" s="2"/>
      <c r="Z63" s="235" t="str">
        <f>IF(AND(P33&gt;1945,'Consistency_new buildings'!G72="X"),"No intervention",IF(AND(P33&gt;1945,'Consistency_new buildings'!H72="X"),"Adjust",IF(AND(P33&gt;1945,'Consistency_new buildings'!I72="X"),"Integrate",IF(AND(P33&gt;1945,'Consistency_new buildings'!J72="X"),"Replace","-"))))</f>
        <v>Adjust</v>
      </c>
      <c r="AA63" s="2"/>
      <c r="AB63" s="2"/>
    </row>
    <row r="64" ht="4.5" customHeight="1">
      <c r="A64" s="13"/>
      <c r="B64" s="23"/>
      <c r="C64" s="91"/>
      <c r="D64" s="17"/>
      <c r="E64" s="44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24"/>
      <c r="Q64" s="233"/>
      <c r="R64" s="19"/>
      <c r="S64" s="2"/>
      <c r="T64" s="2"/>
      <c r="U64" s="2"/>
      <c r="V64" s="5"/>
      <c r="W64" s="2"/>
      <c r="X64" s="2"/>
      <c r="Y64" s="2"/>
      <c r="Z64" s="2"/>
      <c r="AA64" s="2"/>
      <c r="AB64" s="2"/>
    </row>
    <row r="65" ht="4.5" customHeight="1">
      <c r="A65" s="13"/>
      <c r="B65" s="2"/>
      <c r="C65" s="84"/>
      <c r="D65" s="2"/>
      <c r="E65" s="22"/>
      <c r="F65" s="2"/>
      <c r="G65" s="2"/>
      <c r="H65" s="2"/>
      <c r="I65" s="2"/>
      <c r="J65" s="2"/>
      <c r="K65" s="2"/>
      <c r="L65" s="2"/>
      <c r="M65" s="2"/>
      <c r="N65" s="2"/>
      <c r="O65" s="2"/>
      <c r="P65" s="5"/>
      <c r="Q65" s="5"/>
      <c r="R65" s="19"/>
      <c r="S65" s="2"/>
      <c r="T65" s="2"/>
      <c r="U65" s="2"/>
      <c r="V65" s="5"/>
      <c r="W65" s="2"/>
      <c r="X65" s="2"/>
      <c r="Y65" s="2"/>
      <c r="Z65" s="2"/>
      <c r="AA65" s="2"/>
      <c r="AB65" s="2"/>
    </row>
    <row r="66" ht="4.5" customHeight="1">
      <c r="A66" s="13"/>
      <c r="B66" s="8"/>
      <c r="C66" s="225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1"/>
      <c r="Q66" s="226"/>
      <c r="R66" s="19"/>
      <c r="S66" s="2"/>
      <c r="T66" s="2"/>
      <c r="U66" s="2"/>
      <c r="V66" s="5"/>
      <c r="W66" s="2"/>
      <c r="X66" s="2"/>
      <c r="Y66" s="2"/>
      <c r="Z66" s="2"/>
      <c r="AA66" s="2"/>
      <c r="AB66" s="2"/>
    </row>
    <row r="67" ht="13.5" customHeight="1">
      <c r="A67" s="13"/>
      <c r="B67" s="13"/>
      <c r="C67" s="84" t="s">
        <v>276</v>
      </c>
      <c r="D67" s="2"/>
      <c r="E67" s="17"/>
      <c r="F67" s="17"/>
      <c r="G67" s="17"/>
      <c r="H67" s="17"/>
      <c r="I67" s="17"/>
      <c r="J67" s="17"/>
      <c r="K67" s="17"/>
      <c r="L67" s="17"/>
      <c r="M67" s="17"/>
      <c r="N67" s="236">
        <f>IF('Damage '!F57="yes","100%",IF(Preliminary!F65=3,SUM('Damage '!F12,'Damage '!F20,'Damage '!F27,'Damage '!F36,'Damage '!F44,'Damage '!F52)/6,IF(Preliminary!F65=2,SUM('Damage '!F12,'Damage '!F20,'Damage '!F27,'Damage '!F36,'Damage '!F44,'Damage '!F52)/5,IF(Preliminary!F65=1,SUM('Damage '!F12,'Damage '!F20,'Damage '!F27,'Damage '!F36,'Damage '!F44,'Damage '!F52)/4))))</f>
        <v>14.16666667</v>
      </c>
      <c r="O67" s="171"/>
      <c r="P67" s="172"/>
      <c r="Q67" s="237"/>
      <c r="R67" s="19"/>
      <c r="S67" s="2"/>
      <c r="T67" s="2"/>
      <c r="U67" s="2"/>
      <c r="V67" s="5"/>
      <c r="W67" s="2"/>
      <c r="X67" s="2"/>
      <c r="Y67" s="2"/>
      <c r="Z67" s="2"/>
      <c r="AA67" s="2"/>
      <c r="AB67" s="2"/>
    </row>
    <row r="68" ht="4.5" customHeight="1">
      <c r="A68" s="13"/>
      <c r="B68" s="13"/>
      <c r="C68" s="84"/>
      <c r="D68" s="2"/>
      <c r="E68" s="2"/>
      <c r="F68" s="2"/>
      <c r="G68" s="2"/>
      <c r="H68" s="2"/>
      <c r="I68" s="2"/>
      <c r="J68" s="2"/>
      <c r="K68" s="2"/>
      <c r="L68" s="2"/>
      <c r="M68" s="2"/>
      <c r="N68" s="59"/>
      <c r="O68" s="2"/>
      <c r="P68" s="5"/>
      <c r="Q68" s="200"/>
      <c r="R68" s="19"/>
      <c r="S68" s="2"/>
      <c r="T68" s="2"/>
      <c r="U68" s="2"/>
      <c r="V68" s="5"/>
      <c r="W68" s="2"/>
      <c r="X68" s="2"/>
      <c r="Y68" s="2"/>
      <c r="Z68" s="2"/>
      <c r="AA68" s="2"/>
      <c r="AB68" s="2"/>
    </row>
    <row r="69" ht="13.5" customHeight="1">
      <c r="A69" s="13"/>
      <c r="B69" s="13"/>
      <c r="C69" s="84" t="s">
        <v>233</v>
      </c>
      <c r="D69" s="2"/>
      <c r="E69" s="17"/>
      <c r="F69" s="17"/>
      <c r="G69" s="17"/>
      <c r="H69" s="17"/>
      <c r="I69" s="17"/>
      <c r="J69" s="17"/>
      <c r="K69" s="17"/>
      <c r="L69" s="17"/>
      <c r="M69" s="2"/>
      <c r="N69" s="238" t="str">
        <f>IF(SUM('Damage '!F12,'Damage '!F20,'Damage '!F27,'Damage '!F36,'Damage '!F44,'Damage '!F52)/6&lt;20,"No Intervention",IF('Damage '!F57="yes","Destroyed",'Construction Stability'!F4))</f>
        <v>No Intervention</v>
      </c>
      <c r="O69" s="171"/>
      <c r="P69" s="172"/>
      <c r="Q69" s="200"/>
      <c r="R69" s="19"/>
      <c r="S69" s="2"/>
      <c r="T69" s="2"/>
      <c r="U69" s="2"/>
      <c r="V69" s="181">
        <f>IF(SUM('Damage '!F12,'Damage '!F20,'Damage '!F27,'Damage '!F36,'Damage '!F44,'Damage '!F52)/6&lt;20,1,IF(Summary!N69="low damage",2,IF(Summary!N69="medium damage",4,4)))</f>
        <v>1</v>
      </c>
      <c r="W69" s="2"/>
      <c r="X69" s="2"/>
      <c r="Y69" s="2"/>
      <c r="Z69" s="2"/>
      <c r="AA69" s="2"/>
      <c r="AB69" s="2"/>
    </row>
    <row r="70" ht="4.5" customHeight="1">
      <c r="A70" s="13"/>
      <c r="B70" s="13"/>
      <c r="C70" s="84"/>
      <c r="D70" s="2"/>
      <c r="E70" s="2"/>
      <c r="F70" s="2"/>
      <c r="G70" s="2"/>
      <c r="H70" s="2"/>
      <c r="I70" s="2"/>
      <c r="J70" s="2"/>
      <c r="K70" s="2"/>
      <c r="L70" s="2"/>
      <c r="M70" s="2"/>
      <c r="N70" s="59"/>
      <c r="O70" s="2"/>
      <c r="P70" s="5"/>
      <c r="Q70" s="200"/>
      <c r="R70" s="19"/>
      <c r="S70" s="2"/>
      <c r="T70" s="2"/>
      <c r="U70" s="2"/>
      <c r="V70" s="5"/>
      <c r="W70" s="2"/>
      <c r="X70" s="2"/>
      <c r="Y70" s="2"/>
      <c r="Z70" s="2"/>
      <c r="AA70" s="2"/>
      <c r="AB70" s="2"/>
    </row>
    <row r="71" ht="13.5" customHeight="1">
      <c r="A71" s="13"/>
      <c r="B71" s="13"/>
      <c r="C71" s="84" t="s">
        <v>238</v>
      </c>
      <c r="D71" s="2"/>
      <c r="E71" s="17"/>
      <c r="F71" s="17"/>
      <c r="G71" s="17"/>
      <c r="H71" s="17"/>
      <c r="I71" s="17"/>
      <c r="J71" s="17"/>
      <c r="K71" s="17"/>
      <c r="L71" s="17"/>
      <c r="M71" s="2"/>
      <c r="N71" s="238" t="str">
        <f>IF('Damage '!F57="yes", "-",'Construction Stability'!F10)</f>
        <v>low vulnerability</v>
      </c>
      <c r="O71" s="171"/>
      <c r="P71" s="172"/>
      <c r="Q71" s="200"/>
      <c r="R71" s="19"/>
      <c r="S71" s="2"/>
      <c r="T71" s="2"/>
      <c r="U71" s="2"/>
      <c r="V71" s="181">
        <f>SUM(V63,V69)</f>
        <v>3</v>
      </c>
      <c r="W71" s="2"/>
      <c r="X71" s="2"/>
      <c r="Y71" s="2"/>
      <c r="Z71" s="2"/>
      <c r="AA71" s="2"/>
      <c r="AB71" s="2"/>
    </row>
    <row r="72" ht="4.5" customHeight="1">
      <c r="A72" s="13"/>
      <c r="B72" s="23"/>
      <c r="C72" s="91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24"/>
      <c r="O72" s="17"/>
      <c r="P72" s="24"/>
      <c r="Q72" s="233"/>
      <c r="R72" s="19"/>
      <c r="S72" s="2"/>
      <c r="T72" s="2"/>
      <c r="U72" s="2"/>
      <c r="V72" s="5"/>
      <c r="W72" s="2"/>
      <c r="X72" s="2"/>
      <c r="Y72" s="2"/>
      <c r="Z72" s="2"/>
      <c r="AA72" s="2"/>
      <c r="AB72" s="2"/>
    </row>
    <row r="73" ht="4.5" customHeight="1">
      <c r="A73" s="23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24"/>
      <c r="Q73" s="24"/>
      <c r="R73" s="25"/>
      <c r="S73" s="2"/>
      <c r="T73" s="2"/>
      <c r="U73" s="2"/>
      <c r="V73" s="5"/>
      <c r="W73" s="2"/>
      <c r="X73" s="2"/>
      <c r="Y73" s="2"/>
      <c r="Z73" s="2"/>
      <c r="AA73" s="2"/>
      <c r="AB73" s="2"/>
    </row>
    <row r="74" ht="9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5"/>
      <c r="Q74" s="5"/>
      <c r="R74" s="2"/>
      <c r="S74" s="2"/>
      <c r="T74" s="2"/>
      <c r="U74" s="2"/>
      <c r="V74" s="5"/>
      <c r="W74" s="2"/>
      <c r="X74" s="2"/>
      <c r="Y74" s="2"/>
      <c r="Z74" s="2"/>
      <c r="AA74" s="2"/>
      <c r="AB74" s="2"/>
    </row>
    <row r="75" ht="13.5" customHeight="1">
      <c r="A75" s="4" t="s">
        <v>277</v>
      </c>
      <c r="B75" s="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5"/>
      <c r="Q75" s="5"/>
      <c r="R75" s="2"/>
      <c r="S75" s="2"/>
      <c r="T75" s="2"/>
      <c r="U75" s="2"/>
      <c r="V75" s="5"/>
      <c r="W75" s="2"/>
      <c r="X75" s="2"/>
      <c r="Y75" s="2"/>
      <c r="Z75" s="2"/>
      <c r="AA75" s="2"/>
      <c r="AB75" s="2"/>
    </row>
    <row r="76" ht="2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5"/>
      <c r="Q76" s="5"/>
      <c r="R76" s="2"/>
      <c r="S76" s="2"/>
      <c r="T76" s="2"/>
      <c r="U76" s="2"/>
      <c r="V76" s="5"/>
      <c r="W76" s="2"/>
      <c r="X76" s="2"/>
      <c r="Y76" s="2"/>
      <c r="Z76" s="2"/>
      <c r="AA76" s="2"/>
      <c r="AB76" s="2"/>
    </row>
    <row r="77" ht="4.5" customHeight="1">
      <c r="A77" s="8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1"/>
      <c r="Q77" s="11"/>
      <c r="R77" s="12"/>
      <c r="S77" s="2"/>
      <c r="T77" s="2"/>
      <c r="U77" s="2"/>
      <c r="V77" s="5"/>
      <c r="W77" s="2"/>
      <c r="X77" s="2"/>
      <c r="Y77" s="2"/>
      <c r="Z77" s="2"/>
      <c r="AA77" s="2"/>
      <c r="AB77" s="2"/>
    </row>
    <row r="78" ht="13.5" customHeight="1">
      <c r="A78" s="13"/>
      <c r="B78" s="2"/>
      <c r="C78" s="2" t="s">
        <v>278</v>
      </c>
      <c r="D78" s="2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2"/>
      <c r="P78" s="123" t="str">
        <f>IF(OR('Damage '!F57="yes",N63="Replace"),"Replace",IF(V71=2,"No Intervention",IF(OR(V71=3,V71=4),"Adjust","Integrate")))</f>
        <v>Adjust</v>
      </c>
      <c r="Q78" s="5"/>
      <c r="R78" s="19"/>
      <c r="S78" s="2"/>
      <c r="T78" s="2"/>
      <c r="U78" s="107" t="s">
        <v>279</v>
      </c>
      <c r="V78" s="181">
        <f>Preliminary!F68*Preliminary!F65</f>
        <v>318</v>
      </c>
      <c r="W78" s="2"/>
      <c r="X78" s="2"/>
      <c r="Y78" s="2"/>
      <c r="Z78" s="2"/>
      <c r="AA78" s="2"/>
      <c r="AB78" s="2"/>
    </row>
    <row r="79" ht="4.5" customHeight="1">
      <c r="A79" s="13"/>
      <c r="B79" s="2"/>
      <c r="C79" s="2"/>
      <c r="D79" s="2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"/>
      <c r="P79" s="5"/>
      <c r="Q79" s="5"/>
      <c r="R79" s="19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ht="13.5" customHeight="1">
      <c r="A80" s="13"/>
      <c r="B80" s="2"/>
      <c r="C80" s="2" t="s">
        <v>280</v>
      </c>
      <c r="D80" s="2"/>
      <c r="E80" s="239"/>
      <c r="F80" s="239"/>
      <c r="G80" s="239"/>
      <c r="H80" s="239"/>
      <c r="I80" s="239"/>
      <c r="J80" s="239"/>
      <c r="K80" s="239"/>
      <c r="L80" s="239"/>
      <c r="M80" s="239"/>
      <c r="N80" s="240" t="s">
        <v>281</v>
      </c>
      <c r="O80" s="2"/>
      <c r="P80" s="220">
        <f>IF(P78="Replace",V78*500,IF(P78="Adjust",V78*200,IF(P78="Integrate",V78*400,"-")))</f>
        <v>63600</v>
      </c>
      <c r="Q80" s="5"/>
      <c r="R80" s="19"/>
      <c r="S80" s="2"/>
      <c r="T80" s="2" t="s">
        <v>282</v>
      </c>
      <c r="U80" s="2"/>
      <c r="V80" s="2"/>
      <c r="W80" s="2"/>
      <c r="X80" s="2"/>
      <c r="Y80" s="2"/>
      <c r="Z80" s="2"/>
      <c r="AA80" s="2"/>
      <c r="AB80" s="2"/>
    </row>
    <row r="81" ht="4.5" customHeight="1">
      <c r="A81" s="23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24"/>
      <c r="Q81" s="24"/>
      <c r="R81" s="25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ht="9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5"/>
      <c r="Q82" s="5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ht="12.75" customHeight="1">
      <c r="A83" s="4" t="s">
        <v>85</v>
      </c>
      <c r="B83" s="4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5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ht="2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5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ht="4.5" customHeight="1">
      <c r="A85" s="8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1"/>
      <c r="R85" s="1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ht="12.75" customHeight="1">
      <c r="A86" s="13"/>
      <c r="B86" s="2"/>
      <c r="C86" s="65" t="str">
        <f>Preliminary!B98</f>
        <v/>
      </c>
      <c r="Q86" s="5"/>
      <c r="R86" s="19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ht="12.75" customHeight="1">
      <c r="A87" s="13"/>
      <c r="B87" s="2"/>
      <c r="Q87" s="5"/>
      <c r="R87" s="19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ht="12.75" customHeight="1">
      <c r="A88" s="13"/>
      <c r="B88" s="2"/>
      <c r="Q88" s="5"/>
      <c r="R88" s="19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ht="4.5" customHeight="1">
      <c r="A89" s="23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24"/>
      <c r="R89" s="25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ht="4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5"/>
      <c r="Q90" s="5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ht="12.75" customHeight="1">
      <c r="A91" s="4" t="s">
        <v>283</v>
      </c>
      <c r="B91" s="4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5"/>
      <c r="Q91" s="5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ht="2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5"/>
      <c r="Q92" s="5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ht="4.5" customHeight="1">
      <c r="A93" s="8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11"/>
      <c r="R93" s="1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ht="12.75" customHeight="1">
      <c r="A94" s="13"/>
      <c r="B94" s="2"/>
      <c r="C94" s="2"/>
      <c r="Q94" s="5"/>
      <c r="R94" s="19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ht="12.75" customHeight="1">
      <c r="A95" s="13"/>
      <c r="B95" s="2"/>
      <c r="Q95" s="5"/>
      <c r="R95" s="19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ht="12.75" customHeight="1">
      <c r="A96" s="13"/>
      <c r="B96" s="2"/>
      <c r="Q96" s="5"/>
      <c r="R96" s="19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ht="4.5" customHeight="1">
      <c r="A97" s="23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24"/>
      <c r="R97" s="25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5"/>
      <c r="Q98" s="5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5"/>
      <c r="Q99" s="5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5"/>
      <c r="Q100" s="5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5"/>
      <c r="Q101" s="5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5"/>
      <c r="Q102" s="5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5"/>
      <c r="Q103" s="5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5"/>
      <c r="Q104" s="5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5"/>
      <c r="Q105" s="5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5"/>
      <c r="Q106" s="5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5"/>
      <c r="Q107" s="5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5"/>
      <c r="Q108" s="5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5"/>
      <c r="Q109" s="5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5"/>
      <c r="Q110" s="5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5"/>
      <c r="Q111" s="5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5"/>
      <c r="Q112" s="5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5"/>
      <c r="Q113" s="5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5"/>
      <c r="Q114" s="5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5"/>
      <c r="Q115" s="5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5"/>
      <c r="Q116" s="5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5"/>
      <c r="Q117" s="5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5"/>
      <c r="Q118" s="5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5"/>
      <c r="Q119" s="5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5"/>
      <c r="Q120" s="5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5"/>
      <c r="Q121" s="5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5"/>
      <c r="Q122" s="5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5"/>
      <c r="Q123" s="5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5"/>
      <c r="Q124" s="5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5"/>
      <c r="Q125" s="5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5"/>
      <c r="Q126" s="5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5"/>
      <c r="Q127" s="5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5"/>
      <c r="Q128" s="5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5"/>
      <c r="Q129" s="5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5"/>
      <c r="Q130" s="5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5"/>
      <c r="Q131" s="5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5"/>
      <c r="Q132" s="5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5"/>
      <c r="Q133" s="5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5"/>
      <c r="Q134" s="5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5"/>
      <c r="Q135" s="5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5"/>
      <c r="Q136" s="5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5"/>
      <c r="Q137" s="5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5"/>
      <c r="Q138" s="5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5"/>
      <c r="Q139" s="5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5"/>
      <c r="Q140" s="5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5"/>
      <c r="Q141" s="5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5"/>
      <c r="Q142" s="5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5"/>
      <c r="Q143" s="5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5"/>
      <c r="Q144" s="5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5"/>
      <c r="Q145" s="5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5"/>
      <c r="Q146" s="5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5"/>
      <c r="Q147" s="5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5"/>
      <c r="Q148" s="5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5"/>
      <c r="Q149" s="5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5"/>
      <c r="Q150" s="5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5"/>
      <c r="Q151" s="5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5"/>
      <c r="Q152" s="5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5"/>
      <c r="Q153" s="5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5"/>
      <c r="Q154" s="5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5"/>
      <c r="Q155" s="5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5"/>
      <c r="Q156" s="5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5"/>
      <c r="Q157" s="5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5"/>
      <c r="Q158" s="5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5"/>
      <c r="Q159" s="5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5"/>
      <c r="Q160" s="5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5"/>
      <c r="Q161" s="5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5"/>
      <c r="Q162" s="5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5"/>
      <c r="Q163" s="5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5"/>
      <c r="Q164" s="5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5"/>
      <c r="Q165" s="5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5"/>
      <c r="Q166" s="5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5"/>
      <c r="Q167" s="5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5"/>
      <c r="Q168" s="5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5"/>
      <c r="Q169" s="5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5"/>
      <c r="Q170" s="5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5"/>
      <c r="Q171" s="5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5"/>
      <c r="Q172" s="5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5"/>
      <c r="Q173" s="5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5"/>
      <c r="Q174" s="5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5"/>
      <c r="Q175" s="5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5"/>
      <c r="Q176" s="5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5"/>
      <c r="Q177" s="5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5"/>
      <c r="Q178" s="5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5"/>
      <c r="Q179" s="5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5"/>
      <c r="Q180" s="5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5"/>
      <c r="Q181" s="5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5"/>
      <c r="Q182" s="5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5"/>
      <c r="Q183" s="5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5"/>
      <c r="Q184" s="5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5"/>
      <c r="Q185" s="5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5"/>
      <c r="Q186" s="5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5"/>
      <c r="Q187" s="5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5"/>
      <c r="Q188" s="5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5"/>
      <c r="Q189" s="5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5"/>
      <c r="Q190" s="5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5"/>
      <c r="Q191" s="5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5"/>
      <c r="Q192" s="5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5"/>
      <c r="Q193" s="5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5"/>
      <c r="Q194" s="5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5"/>
      <c r="Q195" s="5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5"/>
      <c r="Q196" s="5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5"/>
      <c r="Q197" s="5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5"/>
      <c r="Q198" s="5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5"/>
      <c r="Q199" s="5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5"/>
      <c r="Q200" s="5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5"/>
      <c r="Q201" s="5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5"/>
      <c r="Q202" s="5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5"/>
      <c r="Q203" s="5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5"/>
      <c r="Q204" s="5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5"/>
      <c r="Q205" s="5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5"/>
      <c r="Q206" s="5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5"/>
      <c r="Q207" s="5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5"/>
      <c r="Q208" s="5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5"/>
      <c r="Q209" s="5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5"/>
      <c r="Q210" s="5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5"/>
      <c r="Q211" s="5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5"/>
      <c r="Q212" s="5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5"/>
      <c r="Q213" s="5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5"/>
      <c r="Q214" s="5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5"/>
      <c r="Q215" s="5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5"/>
      <c r="Q216" s="5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5"/>
      <c r="Q217" s="5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5"/>
      <c r="Q218" s="5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5"/>
      <c r="Q219" s="5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5"/>
      <c r="Q220" s="5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5"/>
      <c r="Q221" s="5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5"/>
      <c r="Q222" s="5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5"/>
      <c r="Q223" s="5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5"/>
      <c r="Q224" s="5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5"/>
      <c r="Q225" s="5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5"/>
      <c r="Q226" s="5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5"/>
      <c r="Q227" s="5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5"/>
      <c r="Q228" s="5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5"/>
      <c r="Q229" s="5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5"/>
      <c r="Q230" s="5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5"/>
      <c r="Q231" s="5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5"/>
      <c r="Q232" s="5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5"/>
      <c r="Q233" s="5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5"/>
      <c r="Q234" s="5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5"/>
      <c r="Q235" s="5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5"/>
      <c r="Q236" s="5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5"/>
      <c r="Q237" s="5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5"/>
      <c r="Q238" s="5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5"/>
      <c r="Q239" s="5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5"/>
      <c r="Q240" s="5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5"/>
      <c r="Q241" s="5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5"/>
      <c r="Q242" s="5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5"/>
      <c r="Q243" s="5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5"/>
      <c r="Q244" s="5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5"/>
      <c r="Q245" s="5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5"/>
      <c r="Q246" s="5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5"/>
      <c r="Q247" s="5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5"/>
      <c r="Q248" s="5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5"/>
      <c r="Q249" s="5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5"/>
      <c r="Q250" s="5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5"/>
      <c r="Q251" s="5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5"/>
      <c r="Q252" s="5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5"/>
      <c r="Q253" s="5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5"/>
      <c r="Q254" s="5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5"/>
      <c r="Q255" s="5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5"/>
      <c r="Q256" s="5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5"/>
      <c r="Q257" s="5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5"/>
      <c r="Q258" s="5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5"/>
      <c r="Q259" s="5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5"/>
      <c r="Q260" s="5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5"/>
      <c r="Q261" s="5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5"/>
      <c r="Q262" s="5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5"/>
      <c r="Q263" s="5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5"/>
      <c r="Q264" s="5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5"/>
      <c r="Q265" s="5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5"/>
      <c r="Q266" s="5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5"/>
      <c r="Q267" s="5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5"/>
      <c r="Q268" s="5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5"/>
      <c r="Q269" s="5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5"/>
      <c r="Q270" s="5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5"/>
      <c r="Q271" s="5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5"/>
      <c r="Q272" s="5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5"/>
      <c r="Q273" s="5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5"/>
      <c r="Q274" s="5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5"/>
      <c r="Q275" s="5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5"/>
      <c r="Q276" s="5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5"/>
      <c r="Q277" s="5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5"/>
      <c r="Q278" s="5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5"/>
      <c r="Q279" s="5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5"/>
      <c r="Q280" s="5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5"/>
      <c r="Q281" s="5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5"/>
      <c r="Q282" s="5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5"/>
      <c r="Q283" s="5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5"/>
      <c r="Q284" s="5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5"/>
      <c r="Q285" s="5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5"/>
      <c r="Q286" s="5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5"/>
      <c r="Q287" s="5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5"/>
      <c r="Q288" s="5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5"/>
      <c r="Q289" s="5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5"/>
      <c r="Q290" s="5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5"/>
      <c r="Q291" s="5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5"/>
      <c r="Q292" s="5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5"/>
      <c r="Q293" s="5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5"/>
      <c r="Q294" s="5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5"/>
      <c r="Q295" s="5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5"/>
      <c r="Q296" s="5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5"/>
      <c r="Q297" s="5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5"/>
      <c r="Q298" s="5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5"/>
      <c r="Q299" s="5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5"/>
      <c r="Q300" s="5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5"/>
      <c r="Q301" s="5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5"/>
      <c r="Q302" s="5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5"/>
      <c r="Q303" s="5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5"/>
      <c r="Q304" s="5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5"/>
      <c r="Q305" s="5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5"/>
      <c r="Q306" s="5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5"/>
      <c r="Q307" s="5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5"/>
      <c r="Q308" s="5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5"/>
      <c r="Q309" s="5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5"/>
      <c r="Q310" s="5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5"/>
      <c r="Q311" s="5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5"/>
      <c r="Q312" s="5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5"/>
      <c r="Q313" s="5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5"/>
      <c r="Q314" s="5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5"/>
      <c r="Q315" s="5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5"/>
      <c r="Q316" s="5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5"/>
      <c r="Q317" s="5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5"/>
      <c r="Q318" s="5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5"/>
      <c r="Q319" s="5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5"/>
      <c r="Q320" s="5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5"/>
      <c r="Q321" s="5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5"/>
      <c r="Q322" s="5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5"/>
      <c r="Q323" s="5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5"/>
      <c r="Q324" s="5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5"/>
      <c r="Q325" s="5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5"/>
      <c r="Q326" s="5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5"/>
      <c r="Q327" s="5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5"/>
      <c r="Q328" s="5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5"/>
      <c r="Q329" s="5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5"/>
      <c r="Q330" s="5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5"/>
      <c r="Q331" s="5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5"/>
      <c r="Q332" s="5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5"/>
      <c r="Q333" s="5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5"/>
      <c r="Q334" s="5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5"/>
      <c r="Q335" s="5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5"/>
      <c r="Q336" s="5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5"/>
      <c r="Q337" s="5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5"/>
      <c r="Q338" s="5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5"/>
      <c r="Q339" s="5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5"/>
      <c r="Q340" s="5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5"/>
      <c r="Q341" s="5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5"/>
      <c r="Q342" s="5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5"/>
      <c r="Q343" s="5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5"/>
      <c r="Q344" s="5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5"/>
      <c r="Q345" s="5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5"/>
      <c r="Q346" s="5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5"/>
      <c r="Q347" s="5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5"/>
      <c r="Q348" s="5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5"/>
      <c r="Q349" s="5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5"/>
      <c r="Q350" s="5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5"/>
      <c r="Q351" s="5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5"/>
      <c r="Q352" s="5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5"/>
      <c r="Q353" s="5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5"/>
      <c r="Q354" s="5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5"/>
      <c r="Q355" s="5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5"/>
      <c r="Q356" s="5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5"/>
      <c r="Q357" s="5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5"/>
      <c r="Q358" s="5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5"/>
      <c r="Q359" s="5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5"/>
      <c r="Q360" s="5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5"/>
      <c r="Q361" s="5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5"/>
      <c r="Q362" s="5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5"/>
      <c r="Q363" s="5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5"/>
      <c r="Q364" s="5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5"/>
      <c r="Q365" s="5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5"/>
      <c r="Q366" s="5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5"/>
      <c r="Q367" s="5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5"/>
      <c r="Q368" s="5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5"/>
      <c r="Q369" s="5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5"/>
      <c r="Q370" s="5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5"/>
      <c r="Q371" s="5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5"/>
      <c r="Q372" s="5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5"/>
      <c r="Q373" s="5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5"/>
      <c r="Q374" s="5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5"/>
      <c r="Q375" s="5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5"/>
      <c r="Q376" s="5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5"/>
      <c r="Q377" s="5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5"/>
      <c r="Q378" s="5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5"/>
      <c r="Q379" s="5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5"/>
      <c r="Q380" s="5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5"/>
      <c r="Q381" s="5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5"/>
      <c r="Q382" s="5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5"/>
      <c r="Q383" s="5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5"/>
      <c r="Q384" s="5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5"/>
      <c r="Q385" s="5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5"/>
      <c r="Q386" s="5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5"/>
      <c r="Q387" s="5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5"/>
      <c r="Q388" s="5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5"/>
      <c r="Q389" s="5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5"/>
      <c r="Q390" s="5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5"/>
      <c r="Q391" s="5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5"/>
      <c r="Q392" s="5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5"/>
      <c r="Q393" s="5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5"/>
      <c r="Q394" s="5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5"/>
      <c r="Q395" s="5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5"/>
      <c r="Q396" s="5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5"/>
      <c r="Q397" s="5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5"/>
      <c r="Q398" s="5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5"/>
      <c r="Q399" s="5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5"/>
      <c r="Q400" s="5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5"/>
      <c r="Q401" s="5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5"/>
      <c r="Q402" s="5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5"/>
      <c r="Q403" s="5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5"/>
      <c r="Q404" s="5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5"/>
      <c r="Q405" s="5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5"/>
      <c r="Q406" s="5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5"/>
      <c r="Q407" s="5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5"/>
      <c r="Q408" s="5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5"/>
      <c r="Q409" s="5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5"/>
      <c r="Q410" s="5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5"/>
      <c r="Q411" s="5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5"/>
      <c r="Q412" s="5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5"/>
      <c r="Q413" s="5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5"/>
      <c r="Q414" s="5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5"/>
      <c r="Q415" s="5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5"/>
      <c r="Q416" s="5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5"/>
      <c r="Q417" s="5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5"/>
      <c r="Q418" s="5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5"/>
      <c r="Q419" s="5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5"/>
      <c r="Q420" s="5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5"/>
      <c r="Q421" s="5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5"/>
      <c r="Q422" s="5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5"/>
      <c r="Q423" s="5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5"/>
      <c r="Q424" s="5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5"/>
      <c r="Q425" s="5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5"/>
      <c r="Q426" s="5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5"/>
      <c r="Q427" s="5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5"/>
      <c r="Q428" s="5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5"/>
      <c r="Q429" s="5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5"/>
      <c r="Q430" s="5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5"/>
      <c r="Q431" s="5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5"/>
      <c r="Q432" s="5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5"/>
      <c r="Q433" s="5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5"/>
      <c r="Q434" s="5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5"/>
      <c r="Q435" s="5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5"/>
      <c r="Q436" s="5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5"/>
      <c r="Q437" s="5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5"/>
      <c r="Q438" s="5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5"/>
      <c r="Q439" s="5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5"/>
      <c r="Q440" s="5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5"/>
      <c r="Q441" s="5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5"/>
      <c r="Q442" s="5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5"/>
      <c r="Q443" s="5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5"/>
      <c r="Q444" s="5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5"/>
      <c r="Q445" s="5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5"/>
      <c r="Q446" s="5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5"/>
      <c r="Q447" s="5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5"/>
      <c r="Q448" s="5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5"/>
      <c r="Q449" s="5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5"/>
      <c r="Q450" s="5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5"/>
      <c r="Q451" s="5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5"/>
      <c r="Q452" s="5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5"/>
      <c r="Q453" s="5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5"/>
      <c r="Q454" s="5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5"/>
      <c r="Q455" s="5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5"/>
      <c r="Q456" s="5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5"/>
      <c r="Q457" s="5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5"/>
      <c r="Q458" s="5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5"/>
      <c r="Q459" s="5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5"/>
      <c r="Q460" s="5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5"/>
      <c r="Q461" s="5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5"/>
      <c r="Q462" s="5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5"/>
      <c r="Q463" s="5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5"/>
      <c r="Q464" s="5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5"/>
      <c r="Q465" s="5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5"/>
      <c r="Q466" s="5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5"/>
      <c r="Q467" s="5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5"/>
      <c r="Q468" s="5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5"/>
      <c r="Q469" s="5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5"/>
      <c r="Q470" s="5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5"/>
      <c r="Q471" s="5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5"/>
      <c r="Q472" s="5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5"/>
      <c r="Q473" s="5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5"/>
      <c r="Q474" s="5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5"/>
      <c r="Q475" s="5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5"/>
      <c r="Q476" s="5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5"/>
      <c r="Q477" s="5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5"/>
      <c r="Q478" s="5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5"/>
      <c r="Q479" s="5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5"/>
      <c r="Q480" s="5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5"/>
      <c r="Q481" s="5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5"/>
      <c r="Q482" s="5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5"/>
      <c r="Q483" s="5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5"/>
      <c r="Q484" s="5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5"/>
      <c r="Q485" s="5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5"/>
      <c r="Q486" s="5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5"/>
      <c r="Q487" s="5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5"/>
      <c r="Q488" s="5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5"/>
      <c r="Q489" s="5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5"/>
      <c r="Q490" s="5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5"/>
      <c r="Q491" s="5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5"/>
      <c r="Q492" s="5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5"/>
      <c r="Q493" s="5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5"/>
      <c r="Q494" s="5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5"/>
      <c r="Q495" s="5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5"/>
      <c r="Q496" s="5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5"/>
      <c r="Q497" s="5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5"/>
      <c r="Q498" s="5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5"/>
      <c r="Q499" s="5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5"/>
      <c r="Q500" s="5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5"/>
      <c r="Q501" s="5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5"/>
      <c r="Q502" s="5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5"/>
      <c r="Q503" s="5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5"/>
      <c r="Q504" s="5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5"/>
      <c r="Q505" s="5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5"/>
      <c r="Q506" s="5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5"/>
      <c r="Q507" s="5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5"/>
      <c r="Q508" s="5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5"/>
      <c r="Q509" s="5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5"/>
      <c r="Q510" s="5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5"/>
      <c r="Q511" s="5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5"/>
      <c r="Q512" s="5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5"/>
      <c r="Q513" s="5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5"/>
      <c r="Q514" s="5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5"/>
      <c r="Q515" s="5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5"/>
      <c r="Q516" s="5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5"/>
      <c r="Q517" s="5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5"/>
      <c r="Q518" s="5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5"/>
      <c r="Q519" s="5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5"/>
      <c r="Q520" s="5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5"/>
      <c r="Q521" s="5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5"/>
      <c r="Q522" s="5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5"/>
      <c r="Q523" s="5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5"/>
      <c r="Q524" s="5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5"/>
      <c r="Q525" s="5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5"/>
      <c r="Q526" s="5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5"/>
      <c r="Q527" s="5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5"/>
      <c r="Q528" s="5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5"/>
      <c r="Q529" s="5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5"/>
      <c r="Q530" s="5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5"/>
      <c r="Q531" s="5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5"/>
      <c r="Q532" s="5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5"/>
      <c r="Q533" s="5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5"/>
      <c r="Q534" s="5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5"/>
      <c r="Q535" s="5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5"/>
      <c r="Q536" s="5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5"/>
      <c r="Q537" s="5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5"/>
      <c r="Q538" s="5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5"/>
      <c r="Q539" s="5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5"/>
      <c r="Q540" s="5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5"/>
      <c r="Q541" s="5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5"/>
      <c r="Q542" s="5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5"/>
      <c r="Q543" s="5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5"/>
      <c r="Q544" s="5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5"/>
      <c r="Q545" s="5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5"/>
      <c r="Q546" s="5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5"/>
      <c r="Q547" s="5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5"/>
      <c r="Q548" s="5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5"/>
      <c r="Q549" s="5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5"/>
      <c r="Q550" s="5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5"/>
      <c r="Q551" s="5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5"/>
      <c r="Q552" s="5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5"/>
      <c r="Q553" s="5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5"/>
      <c r="Q554" s="5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5"/>
      <c r="Q555" s="5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5"/>
      <c r="Q556" s="5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5"/>
      <c r="Q557" s="5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5"/>
      <c r="Q558" s="5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5"/>
      <c r="Q559" s="5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5"/>
      <c r="Q560" s="5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5"/>
      <c r="Q561" s="5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5"/>
      <c r="Q562" s="5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5"/>
      <c r="Q563" s="5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5"/>
      <c r="Q564" s="5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5"/>
      <c r="Q565" s="5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5"/>
      <c r="Q566" s="5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5"/>
      <c r="Q567" s="5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5"/>
      <c r="Q568" s="5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5"/>
      <c r="Q569" s="5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5"/>
      <c r="Q570" s="5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5"/>
      <c r="Q571" s="5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5"/>
      <c r="Q572" s="5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5"/>
      <c r="Q573" s="5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5"/>
      <c r="Q574" s="5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5"/>
      <c r="Q575" s="5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5"/>
      <c r="Q576" s="5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5"/>
      <c r="Q577" s="5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5"/>
      <c r="Q578" s="5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5"/>
      <c r="Q579" s="5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5"/>
      <c r="Q580" s="5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5"/>
      <c r="Q581" s="5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5"/>
      <c r="Q582" s="5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5"/>
      <c r="Q583" s="5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5"/>
      <c r="Q584" s="5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5"/>
      <c r="Q585" s="5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5"/>
      <c r="Q586" s="5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5"/>
      <c r="Q587" s="5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5"/>
      <c r="Q588" s="5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5"/>
      <c r="Q589" s="5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5"/>
      <c r="Q590" s="5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5"/>
      <c r="Q591" s="5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5"/>
      <c r="Q592" s="5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5"/>
      <c r="Q593" s="5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5"/>
      <c r="Q594" s="5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5"/>
      <c r="Q595" s="5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5"/>
      <c r="Q596" s="5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5"/>
      <c r="Q597" s="5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5"/>
      <c r="Q598" s="5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5"/>
      <c r="Q599" s="5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5"/>
      <c r="Q600" s="5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5"/>
      <c r="Q601" s="5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5"/>
      <c r="Q602" s="5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5"/>
      <c r="Q603" s="5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5"/>
      <c r="Q604" s="5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5"/>
      <c r="Q605" s="5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5"/>
      <c r="Q606" s="5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5"/>
      <c r="Q607" s="5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5"/>
      <c r="Q608" s="5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5"/>
      <c r="Q609" s="5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5"/>
      <c r="Q610" s="5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5"/>
      <c r="Q611" s="5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5"/>
      <c r="Q612" s="5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5"/>
      <c r="Q613" s="5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5"/>
      <c r="Q614" s="5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5"/>
      <c r="Q615" s="5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5"/>
      <c r="Q616" s="5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5"/>
      <c r="Q617" s="5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5"/>
      <c r="Q618" s="5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5"/>
      <c r="Q619" s="5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5"/>
      <c r="Q620" s="5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5"/>
      <c r="Q621" s="5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5"/>
      <c r="Q622" s="5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5"/>
      <c r="Q623" s="5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5"/>
      <c r="Q624" s="5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5"/>
      <c r="Q625" s="5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5"/>
      <c r="Q626" s="5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5"/>
      <c r="Q627" s="5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5"/>
      <c r="Q628" s="5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5"/>
      <c r="Q629" s="5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5"/>
      <c r="Q630" s="5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5"/>
      <c r="Q631" s="5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5"/>
      <c r="Q632" s="5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5"/>
      <c r="Q633" s="5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5"/>
      <c r="Q634" s="5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5"/>
      <c r="Q635" s="5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5"/>
      <c r="Q636" s="5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5"/>
      <c r="Q637" s="5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5"/>
      <c r="Q638" s="5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5"/>
      <c r="Q639" s="5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5"/>
      <c r="Q640" s="5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5"/>
      <c r="Q641" s="5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5"/>
      <c r="Q642" s="5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5"/>
      <c r="Q643" s="5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5"/>
      <c r="Q644" s="5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5"/>
      <c r="Q645" s="5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5"/>
      <c r="Q646" s="5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5"/>
      <c r="Q647" s="5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5"/>
      <c r="Q648" s="5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5"/>
      <c r="Q649" s="5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5"/>
      <c r="Q650" s="5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5"/>
      <c r="Q651" s="5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5"/>
      <c r="Q652" s="5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5"/>
      <c r="Q653" s="5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5"/>
      <c r="Q654" s="5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5"/>
      <c r="Q655" s="5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5"/>
      <c r="Q656" s="5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5"/>
      <c r="Q657" s="5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5"/>
      <c r="Q658" s="5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5"/>
      <c r="Q659" s="5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5"/>
      <c r="Q660" s="5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5"/>
      <c r="Q661" s="5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5"/>
      <c r="Q662" s="5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5"/>
      <c r="Q663" s="5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5"/>
      <c r="Q664" s="5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5"/>
      <c r="Q665" s="5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5"/>
      <c r="Q666" s="5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5"/>
      <c r="Q667" s="5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5"/>
      <c r="Q668" s="5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5"/>
      <c r="Q669" s="5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5"/>
      <c r="Q670" s="5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5"/>
      <c r="Q671" s="5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5"/>
      <c r="Q672" s="5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5"/>
      <c r="Q673" s="5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5"/>
      <c r="Q674" s="5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5"/>
      <c r="Q675" s="5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5"/>
      <c r="Q676" s="5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5"/>
      <c r="Q677" s="5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5"/>
      <c r="Q678" s="5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5"/>
      <c r="Q679" s="5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5"/>
      <c r="Q680" s="5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5"/>
      <c r="Q681" s="5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5"/>
      <c r="Q682" s="5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5"/>
      <c r="Q683" s="5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5"/>
      <c r="Q684" s="5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5"/>
      <c r="Q685" s="5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5"/>
      <c r="Q686" s="5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5"/>
      <c r="Q687" s="5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5"/>
      <c r="Q688" s="5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5"/>
      <c r="Q689" s="5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5"/>
      <c r="Q690" s="5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5"/>
      <c r="Q691" s="5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5"/>
      <c r="Q692" s="5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5"/>
      <c r="Q693" s="5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5"/>
      <c r="Q694" s="5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5"/>
      <c r="Q695" s="5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5"/>
      <c r="Q696" s="5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5"/>
      <c r="Q697" s="5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5"/>
      <c r="Q698" s="5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5"/>
      <c r="Q699" s="5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5"/>
      <c r="Q700" s="5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5"/>
      <c r="Q701" s="5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5"/>
      <c r="Q702" s="5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5"/>
      <c r="Q703" s="5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5"/>
      <c r="Q704" s="5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5"/>
      <c r="Q705" s="5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5"/>
      <c r="Q706" s="5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5"/>
      <c r="Q707" s="5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5"/>
      <c r="Q708" s="5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5"/>
      <c r="Q709" s="5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5"/>
      <c r="Q710" s="5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5"/>
      <c r="Q711" s="5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5"/>
      <c r="Q712" s="5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5"/>
      <c r="Q713" s="5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5"/>
      <c r="Q714" s="5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5"/>
      <c r="Q715" s="5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5"/>
      <c r="Q716" s="5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5"/>
      <c r="Q717" s="5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5"/>
      <c r="Q718" s="5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5"/>
      <c r="Q719" s="5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5"/>
      <c r="Q720" s="5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5"/>
      <c r="Q721" s="5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5"/>
      <c r="Q722" s="5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5"/>
      <c r="Q723" s="5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5"/>
      <c r="Q724" s="5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5"/>
      <c r="Q725" s="5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5"/>
      <c r="Q726" s="5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5"/>
      <c r="Q727" s="5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5"/>
      <c r="Q728" s="5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5"/>
      <c r="Q729" s="5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5"/>
      <c r="Q730" s="5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5"/>
      <c r="Q731" s="5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5"/>
      <c r="Q732" s="5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5"/>
      <c r="Q733" s="5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5"/>
      <c r="Q734" s="5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5"/>
      <c r="Q735" s="5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5"/>
      <c r="Q736" s="5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5"/>
      <c r="Q737" s="5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5"/>
      <c r="Q738" s="5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5"/>
      <c r="Q739" s="5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5"/>
      <c r="Q740" s="5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5"/>
      <c r="Q741" s="5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5"/>
      <c r="Q742" s="5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5"/>
      <c r="Q743" s="5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5"/>
      <c r="Q744" s="5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5"/>
      <c r="Q745" s="5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5"/>
      <c r="Q746" s="5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5"/>
      <c r="Q747" s="5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5"/>
      <c r="Q748" s="5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5"/>
      <c r="Q749" s="5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5"/>
      <c r="Q750" s="5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5"/>
      <c r="Q751" s="5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5"/>
      <c r="Q752" s="5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5"/>
      <c r="Q753" s="5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5"/>
      <c r="Q754" s="5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5"/>
      <c r="Q755" s="5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5"/>
      <c r="Q756" s="5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5"/>
      <c r="Q757" s="5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5"/>
      <c r="Q758" s="5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5"/>
      <c r="Q759" s="5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5"/>
      <c r="Q760" s="5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5"/>
      <c r="Q761" s="5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5"/>
      <c r="Q762" s="5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5"/>
      <c r="Q763" s="5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5"/>
      <c r="Q764" s="5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5"/>
      <c r="Q765" s="5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5"/>
      <c r="Q766" s="5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5"/>
      <c r="Q767" s="5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5"/>
      <c r="Q768" s="5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5"/>
      <c r="Q769" s="5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5"/>
      <c r="Q770" s="5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5"/>
      <c r="Q771" s="5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5"/>
      <c r="Q772" s="5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5"/>
      <c r="Q773" s="5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5"/>
      <c r="Q774" s="5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5"/>
      <c r="Q775" s="5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5"/>
      <c r="Q776" s="5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5"/>
      <c r="Q777" s="5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5"/>
      <c r="Q778" s="5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5"/>
      <c r="Q779" s="5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5"/>
      <c r="Q780" s="5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5"/>
      <c r="Q781" s="5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5"/>
      <c r="Q782" s="5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5"/>
      <c r="Q783" s="5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5"/>
      <c r="Q784" s="5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5"/>
      <c r="Q785" s="5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5"/>
      <c r="Q786" s="5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5"/>
      <c r="Q787" s="5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5"/>
      <c r="Q788" s="5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5"/>
      <c r="Q789" s="5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5"/>
      <c r="Q790" s="5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5"/>
      <c r="Q791" s="5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5"/>
      <c r="Q792" s="5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5"/>
      <c r="Q793" s="5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5"/>
      <c r="Q794" s="5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5"/>
      <c r="Q795" s="5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5"/>
      <c r="Q796" s="5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5"/>
      <c r="Q797" s="5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5"/>
      <c r="Q798" s="5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5"/>
      <c r="Q799" s="5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5"/>
      <c r="Q800" s="5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5"/>
      <c r="Q801" s="5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5"/>
      <c r="Q802" s="5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5"/>
      <c r="Q803" s="5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5"/>
      <c r="Q804" s="5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5"/>
      <c r="Q805" s="5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5"/>
      <c r="Q806" s="5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5"/>
      <c r="Q807" s="5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5"/>
      <c r="Q808" s="5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5"/>
      <c r="Q809" s="5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5"/>
      <c r="Q810" s="5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5"/>
      <c r="Q811" s="5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5"/>
      <c r="Q812" s="5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5"/>
      <c r="Q813" s="5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5"/>
      <c r="Q814" s="5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5"/>
      <c r="Q815" s="5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5"/>
      <c r="Q816" s="5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5"/>
      <c r="Q817" s="5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5"/>
      <c r="Q818" s="5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5"/>
      <c r="Q819" s="5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5"/>
      <c r="Q820" s="5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5"/>
      <c r="Q821" s="5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5"/>
      <c r="Q822" s="5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5"/>
      <c r="Q823" s="5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5"/>
      <c r="Q824" s="5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5"/>
      <c r="Q825" s="5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5"/>
      <c r="Q826" s="5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5"/>
      <c r="Q827" s="5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5"/>
      <c r="Q828" s="5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5"/>
      <c r="Q829" s="5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5"/>
      <c r="Q830" s="5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5"/>
      <c r="Q831" s="5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5"/>
      <c r="Q832" s="5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5"/>
      <c r="Q833" s="5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5"/>
      <c r="Q834" s="5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5"/>
      <c r="Q835" s="5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5"/>
      <c r="Q836" s="5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5"/>
      <c r="Q837" s="5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5"/>
      <c r="Q838" s="5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5"/>
      <c r="Q839" s="5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5"/>
      <c r="Q840" s="5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5"/>
      <c r="Q841" s="5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5"/>
      <c r="Q842" s="5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5"/>
      <c r="Q843" s="5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5"/>
      <c r="Q844" s="5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5"/>
      <c r="Q845" s="5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5"/>
      <c r="Q846" s="5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5"/>
      <c r="Q847" s="5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5"/>
      <c r="Q848" s="5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5"/>
      <c r="Q849" s="5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5"/>
      <c r="Q850" s="5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5"/>
      <c r="Q851" s="5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5"/>
      <c r="Q852" s="5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5"/>
      <c r="Q853" s="5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5"/>
      <c r="Q854" s="5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5"/>
      <c r="Q855" s="5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5"/>
      <c r="Q856" s="5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5"/>
      <c r="Q857" s="5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5"/>
      <c r="Q858" s="5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5"/>
      <c r="Q859" s="5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5"/>
      <c r="Q860" s="5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5"/>
      <c r="Q861" s="5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5"/>
      <c r="Q862" s="5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5"/>
      <c r="Q863" s="5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5"/>
      <c r="Q864" s="5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5"/>
      <c r="Q865" s="5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5"/>
      <c r="Q866" s="5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5"/>
      <c r="Q867" s="5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5"/>
      <c r="Q868" s="5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5"/>
      <c r="Q869" s="5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5"/>
      <c r="Q870" s="5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5"/>
      <c r="Q871" s="5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5"/>
      <c r="Q872" s="5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5"/>
      <c r="Q873" s="5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5"/>
      <c r="Q874" s="5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5"/>
      <c r="Q875" s="5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5"/>
      <c r="Q876" s="5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5"/>
      <c r="Q877" s="5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5"/>
      <c r="Q878" s="5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5"/>
      <c r="Q879" s="5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5"/>
      <c r="Q880" s="5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5"/>
      <c r="Q881" s="5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5"/>
      <c r="Q882" s="5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5"/>
      <c r="Q883" s="5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5"/>
      <c r="Q884" s="5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5"/>
      <c r="Q885" s="5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5"/>
      <c r="Q886" s="5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5"/>
      <c r="Q887" s="5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5"/>
      <c r="Q888" s="5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5"/>
      <c r="Q889" s="5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5"/>
      <c r="Q890" s="5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5"/>
      <c r="Q891" s="5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5"/>
      <c r="Q892" s="5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5"/>
      <c r="Q893" s="5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5"/>
      <c r="Q894" s="5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5"/>
      <c r="Q895" s="5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5"/>
      <c r="Q896" s="5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5"/>
      <c r="Q897" s="5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5"/>
      <c r="Q898" s="5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5"/>
      <c r="Q899" s="5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5"/>
      <c r="Q900" s="5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5"/>
      <c r="Q901" s="5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5"/>
      <c r="Q902" s="5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5"/>
      <c r="Q903" s="5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5"/>
      <c r="Q904" s="5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5"/>
      <c r="Q905" s="5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5"/>
      <c r="Q906" s="5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5"/>
      <c r="Q907" s="5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5"/>
      <c r="Q908" s="5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5"/>
      <c r="Q909" s="5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5"/>
      <c r="Q910" s="5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5"/>
      <c r="Q911" s="5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5"/>
      <c r="Q912" s="5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5"/>
      <c r="Q913" s="5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5"/>
      <c r="Q914" s="5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5"/>
      <c r="Q915" s="5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5"/>
      <c r="Q916" s="5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5"/>
      <c r="Q917" s="5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5"/>
      <c r="Q918" s="5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5"/>
      <c r="Q919" s="5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5"/>
      <c r="Q920" s="5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5"/>
      <c r="Q921" s="5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5"/>
      <c r="Q922" s="5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5"/>
      <c r="Q923" s="5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5"/>
      <c r="Q924" s="5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5"/>
      <c r="Q925" s="5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5"/>
      <c r="Q926" s="5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5"/>
      <c r="Q927" s="5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5"/>
      <c r="Q928" s="5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5"/>
      <c r="Q929" s="5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5"/>
      <c r="Q930" s="5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5"/>
      <c r="Q931" s="5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5"/>
      <c r="Q932" s="5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5"/>
      <c r="Q933" s="5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5"/>
      <c r="Q934" s="5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5"/>
      <c r="Q935" s="5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5"/>
      <c r="Q936" s="5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5"/>
      <c r="Q937" s="5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5"/>
      <c r="Q938" s="5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5"/>
      <c r="Q939" s="5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5"/>
      <c r="Q940" s="5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5"/>
      <c r="Q941" s="5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5"/>
      <c r="Q942" s="5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5"/>
      <c r="Q943" s="5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5"/>
      <c r="Q944" s="5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5"/>
      <c r="Q945" s="5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5"/>
      <c r="Q946" s="5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5"/>
      <c r="Q947" s="5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5"/>
      <c r="Q948" s="5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5"/>
      <c r="Q949" s="5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5"/>
      <c r="Q950" s="5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5"/>
      <c r="Q951" s="5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5"/>
      <c r="Q952" s="5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5"/>
      <c r="Q953" s="5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5"/>
      <c r="Q954" s="5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5"/>
      <c r="Q955" s="5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5"/>
      <c r="Q956" s="5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5"/>
      <c r="Q957" s="5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5"/>
      <c r="Q958" s="5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5"/>
      <c r="Q959" s="5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5"/>
      <c r="Q960" s="5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5"/>
      <c r="Q961" s="5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5"/>
      <c r="Q962" s="5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5"/>
      <c r="Q963" s="5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5"/>
      <c r="Q964" s="5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5"/>
      <c r="Q965" s="5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5"/>
      <c r="Q966" s="5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5"/>
      <c r="Q967" s="5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5"/>
      <c r="Q968" s="5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5"/>
      <c r="Q969" s="5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5"/>
      <c r="Q970" s="5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5"/>
      <c r="Q971" s="5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5"/>
      <c r="Q972" s="5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5"/>
      <c r="Q973" s="5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5"/>
      <c r="Q974" s="5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5"/>
      <c r="Q975" s="5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5"/>
      <c r="Q976" s="5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5"/>
      <c r="Q977" s="5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5"/>
      <c r="Q978" s="5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5"/>
      <c r="Q979" s="5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5"/>
      <c r="Q980" s="5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5"/>
      <c r="Q981" s="5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5"/>
      <c r="Q982" s="5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5"/>
      <c r="Q983" s="5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5"/>
      <c r="Q984" s="5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5"/>
      <c r="Q985" s="5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5"/>
      <c r="Q986" s="5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5"/>
      <c r="Q987" s="5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5"/>
      <c r="Q988" s="5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5"/>
      <c r="Q989" s="5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5"/>
      <c r="Q990" s="5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5"/>
      <c r="Q991" s="5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5"/>
      <c r="Q992" s="5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5"/>
      <c r="Q993" s="5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5"/>
      <c r="Q994" s="5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5"/>
      <c r="Q995" s="5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5"/>
      <c r="Q996" s="5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5"/>
      <c r="Q997" s="5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5"/>
      <c r="Q998" s="5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5"/>
      <c r="Q999" s="5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5"/>
      <c r="Q1000" s="5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mergeCells count="11">
    <mergeCell ref="N69:P69"/>
    <mergeCell ref="N71:P71"/>
    <mergeCell ref="C86:P88"/>
    <mergeCell ref="C94:P96"/>
    <mergeCell ref="E19:P19"/>
    <mergeCell ref="E21:P21"/>
    <mergeCell ref="E35:N35"/>
    <mergeCell ref="X60:X61"/>
    <mergeCell ref="Z60:Z61"/>
    <mergeCell ref="N63:P63"/>
    <mergeCell ref="N67:P67"/>
  </mergeCells>
  <printOptions/>
  <pageMargins bottom="0.2" footer="0.0" header="0.0" left="0.7900000000000001" right="0.39000000000000007" top="0.71"/>
  <pageSetup paperSize="9" scale="90" orientation="portrait"/>
  <headerFooter>
    <oddHeader>&amp;LSURVEY CARD&amp;C 6. Summary Table</oddHeader>
    <oddFooter>&amp;L000000BTC - Historic Centres Regeneration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1.43"/>
  </cols>
  <sheetData>
    <row r="1" ht="12.75" customHeight="1">
      <c r="A1" s="241" t="s">
        <v>284</v>
      </c>
      <c r="B1" s="241" t="s">
        <v>285</v>
      </c>
      <c r="C1" s="241" t="s">
        <v>286</v>
      </c>
      <c r="D1" s="241" t="s">
        <v>287</v>
      </c>
      <c r="E1" s="241" t="s">
        <v>288</v>
      </c>
      <c r="F1" s="242" t="s">
        <v>289</v>
      </c>
      <c r="G1" s="242" t="s">
        <v>290</v>
      </c>
      <c r="H1" s="242" t="s">
        <v>291</v>
      </c>
      <c r="I1" s="242" t="s">
        <v>292</v>
      </c>
      <c r="J1" s="242" t="s">
        <v>293</v>
      </c>
      <c r="K1" s="242" t="s">
        <v>294</v>
      </c>
      <c r="L1" s="242" t="s">
        <v>295</v>
      </c>
      <c r="M1" s="242" t="s">
        <v>296</v>
      </c>
      <c r="N1" s="242" t="s">
        <v>297</v>
      </c>
      <c r="O1" s="242" t="s">
        <v>298</v>
      </c>
      <c r="P1" s="243" t="s">
        <v>299</v>
      </c>
      <c r="Q1" s="243" t="s">
        <v>233</v>
      </c>
      <c r="R1" s="241" t="s">
        <v>300</v>
      </c>
      <c r="S1" s="244" t="s">
        <v>301</v>
      </c>
      <c r="T1" s="245" t="s">
        <v>302</v>
      </c>
      <c r="U1" s="241" t="s">
        <v>303</v>
      </c>
    </row>
    <row r="2" ht="12.75" customHeight="1"/>
    <row r="3" ht="12.75" customHeight="1">
      <c r="A3" s="5" t="str">
        <f>Summary!P7</f>
        <v>RA-C-075</v>
      </c>
      <c r="B3" s="5" t="str">
        <f>Summary!P9</f>
        <v>Local</v>
      </c>
      <c r="C3" s="5" t="str">
        <f>IF(Summary!P23="0",Summary!P23,Summary!P25)</f>
        <v/>
      </c>
      <c r="D3" s="246">
        <f>Summary!P33</f>
        <v>1966</v>
      </c>
      <c r="E3" s="5" t="str">
        <f>Summary!P35</f>
        <v>New</v>
      </c>
      <c r="F3" s="5" t="str">
        <f>Summary!E37</f>
        <v/>
      </c>
      <c r="G3" s="5" t="str">
        <f>Summary!P37</f>
        <v>Private</v>
      </c>
      <c r="H3" s="5">
        <f>Summary!E39</f>
        <v>3</v>
      </c>
      <c r="I3" s="5" t="str">
        <f>Summary!P41</f>
        <v>Residence</v>
      </c>
      <c r="J3" s="5" t="str">
        <f>Summary!P43</f>
        <v>Residence</v>
      </c>
      <c r="K3" s="5" t="str">
        <f>Summary!P45</f>
        <v>Residence</v>
      </c>
      <c r="L3" s="5" t="str">
        <f>Summary!P47</f>
        <v>No use</v>
      </c>
      <c r="M3" s="5" t="str">
        <f>Summary!E55</f>
        <v>-</v>
      </c>
      <c r="N3" s="5" t="str">
        <f>Summary!E57</f>
        <v>-</v>
      </c>
      <c r="O3" s="5" t="str">
        <f>Summary!E59</f>
        <v>-</v>
      </c>
      <c r="P3" s="147">
        <f>Summary!N67</f>
        <v>14.16666667</v>
      </c>
      <c r="Q3" s="247" t="str">
        <f>Summary!N69</f>
        <v>No Intervention</v>
      </c>
      <c r="R3" s="247" t="str">
        <f>Summary!N71</f>
        <v>low vulnerability</v>
      </c>
      <c r="S3" s="5" t="str">
        <f>Summary!P78</f>
        <v>Adjust</v>
      </c>
      <c r="T3" s="248">
        <f>Summary!P80</f>
        <v>63600</v>
      </c>
      <c r="U3" s="5"/>
      <c r="V3" s="5"/>
      <c r="W3" s="5"/>
      <c r="X3" s="5"/>
      <c r="Y3" s="5"/>
      <c r="Z3" s="5"/>
    </row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1.0" footer="0.0" header="0.0" left="0.75" right="0.75" top="1.0"/>
  <pageSetup orientation="landscape"/>
  <drawing r:id="rId1"/>
</worksheet>
</file>