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truction Stability" sheetId="2" r:id="rId5"/>
    <sheet state="visible" name="Consistency_old building" sheetId="3" r:id="rId6"/>
    <sheet state="visible" name="Consistency_new buildings" sheetId="4" r:id="rId7"/>
    <sheet state="visible" name="Damage " sheetId="5" r:id="rId8"/>
    <sheet state="visible" name="Vulner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gB5qgj0L5Oz2kPYaBYxUWlhykrMQ=="/>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ID#AAAAIE4XfGo
    (2019-02-13 04:49:12)
Refer to the image on the right.</t>
      </text>
    </comment>
    <comment authorId="0" ref="N63">
      <text>
        <t xml:space="preserve">======
ID#AAAAIE4XfHI
    (2019-02-13 04:49:12)
Presence of additional buildings on the parcel (whether annex or service buildings). Yes or NO is to be entered.</t>
      </text>
    </comment>
    <comment authorId="0" ref="F69">
      <text>
        <t xml:space="preserve">======
ID#AAAAIE4XfHY
    (2019-02-13 04:49:12)
Total area (in horizontal view) in direction x of the resistant elements. 
Note: only full elements have to be considered. Cut off from the calculation windows and doors.</t>
      </text>
    </comment>
    <comment authorId="0" ref="F65">
      <text>
        <t xml:space="preserve">======
ID#AAAAIE4XfHk
    (2019-02-13 04:49:12)
The number of floors of the building is to be entered. In case of visible height of the roof floor and/or presence of dormer windows, the roof floor is considered as a floor.</t>
      </text>
    </comment>
    <comment authorId="0" ref="N69">
      <text>
        <t xml:space="preserve">======
ID#AAAAIE4XfGY
    (2019-02-13 04:49:12)
Total area (in horizontal view) in direction x or y of the resistant elements. 
Note: only full elements have to be considered. Cut off from the calculation windows and doors.</t>
      </text>
    </comment>
    <comment authorId="0" ref="F67">
      <text>
        <t xml:space="preserve">======
ID#AAAAIE4XfHw
    (2019-02-13 04:49:12)
Refer to the image on the right.</t>
      </text>
    </comment>
    <comment authorId="0" ref="F61">
      <text>
        <t xml:space="preserve">======
ID#AAAAIE4XfHE
    (2019-02-13 04:49:11)
The area of the parcel is to be entered in sqm</t>
      </text>
    </comment>
    <comment authorId="0" ref="N33">
      <text>
        <t xml:space="preserve">======
ID#AAAAIE4XfIU
Building Type    (2019-02-13 04:49:11)
- Simple Vernacular
- Composite Vernacular
- Compound
- Liwan
- Special Building (Bath, Mosque, etc.) 
- New building</t>
      </text>
    </comment>
  </commentList>
  <extLst>
    <ext uri="GoogleSheetsCustomDataVersion1">
      <go:sheetsCustomData xmlns:go="http://customooxmlschemas.google.com/" r:id="rId1" roundtripDataSignature="AMtx7mhWDC3Ry5QFIfAkHlniFSZ8f1bYEw=="/>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ID#AAAAIE4XfGc
    (2019-02-13 04:49:14)
check whether the colours of the facades are consistent with the traditional ones. Mark “ok” if the colors are those from the original building materials.</t>
      </text>
    </comment>
    <comment authorId="0" ref="D50">
      <text>
        <t xml:space="preserve">======
ID#AAAAIE4XfGs
    (2019-02-13 04:49:14)
check whether the decorative elements are in conflict with the historic context. The mark is “ok” if the decorative elements are not in conflict with the traditional ones.</t>
      </text>
    </comment>
    <comment authorId="0" ref="D55">
      <text>
        <t xml:space="preserve">======
ID#AAAAIE4XfGE
    (2019-02-13 04:49:14)
check the presence of not structural superpositions (additions) on the street facade of the building. The evaluation is “ok” if there are not visible additions of this kind on the facade.</t>
      </text>
    </comment>
    <comment authorId="0" ref="D61">
      <text>
        <t xml:space="preserve">======
ID#AAAAIE4XfF0
    (2019-02-13 04:49:14)
check the presence of technological superpositions (additions) on the street facade of the building. The evaluation is “ok” if there are not technological superfetations (additions) visible on the facade.</t>
      </text>
    </comment>
    <comment authorId="0" ref="D18">
      <text>
        <t xml:space="preserve">======
ID#AAAAIE4XfHQ
    (2019-02-13 04:49:13)
check the overall volume of the building and whether protruding and/or intruding elements were added to the original facade. Mark “ok” if there are no added volumes to the original.</t>
      </text>
    </comment>
    <comment authorId="0" ref="D23">
      <text>
        <t xml:space="preserve">======
ID#AAAAIE4XfIo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ID#AAAAIE4XfIg
    (2019-02-13 04:49:13)
check the windows and doors frame materials. The mark is “ok” if the materials used are consistent with traditional and door and window frames.</t>
      </text>
    </comment>
    <comment authorId="0" ref="D13">
      <text>
        <t xml:space="preserve">======
ID#AAAAIE4XfG4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29">
      <text>
        <t xml:space="preserve">======
ID#AAAAIE4XfGM
    (2019-02-13 04:49:13)
check the roof shape and the number and shape of the pitches. Check also the presence of dormer windows. Mark  “ok” if the roof design respect the traditional one.</t>
      </text>
    </comment>
    <comment authorId="0" ref="D8">
      <text>
        <t xml:space="preserve">======
ID#AAAAIE4XfIE
    (2019-02-13 04:49:13)
check if the number of floors is the original one or new stories have been added. The evaluation is “ok” if the number of floor is the original.</t>
      </text>
    </comment>
    <comment authorId="0" ref="D35">
      <text>
        <t xml:space="preserve">======
ID#AAAAIE4XfH4
    (2019-02-13 04:49:13)
check the finishing material of the facade. Mark “ok” if the finishing materials are not in conflict with the traditional one (natural stones, mud bricks, plaster).</t>
      </text>
    </comment>
  </commentList>
  <extLst>
    <ext uri="GoogleSheetsCustomDataVersion1">
      <go:sheetsCustomData xmlns:go="http://customooxmlschemas.google.com/" r:id="rId1" roundtripDataSignature="AMtx7mirbDD6obbNcMSo7/Pfh/jEP8PDUQ=="/>
    </ext>
  </extLst>
</comments>
</file>

<file path=xl/comments3.xml><?xml version="1.0" encoding="utf-8"?>
<comments xmlns:r="http://schemas.openxmlformats.org/officeDocument/2006/relationships" xmlns="http://schemas.openxmlformats.org/spreadsheetml/2006/main">
  <authors>
    <author/>
  </authors>
  <commentList>
    <comment authorId="0" ref="F51">
      <text>
        <t xml:space="preserve">======
ID#AAAAIE4XfG0
Enter the code for the cause(s) of failure(s)    (2019-02-13 04:49:18)
Natural (Decay) = N
Human (war damage) = H
Structural (built in or indirectly cause by human intervention = S</t>
      </text>
    </comment>
    <comment authorId="0" ref="F52">
      <text>
        <t xml:space="preserve">======
ID#AAAAIE4XfII
    (2019-02-13 04:49:18)
Insert the percentage of failure</t>
      </text>
    </comment>
    <comment authorId="0" ref="F57">
      <text>
        <t xml:space="preserve">======
ID#AAAAIE4XfHc
    (2019-02-13 04:49:18)
The building has to be considered destroyed if all the structural elements are completely destroyed.</t>
      </text>
    </comment>
    <comment authorId="0" ref="F44">
      <text>
        <t xml:space="preserve">======
ID#AAAAIE4XfGk
    (2019-02-13 04:49:17)
Insert the percentage of failure</t>
      </text>
    </comment>
    <comment authorId="0" ref="F43">
      <text>
        <t xml:space="preserve">======
ID#AAAAIE4XfIc
Enter the code for the cause(s) of failure(s)    (2019-02-13 04:49:17)
Natural (Decay) = N
Human (war damage) = H
Structural (built in or indirectly cause by human intervention) = S</t>
      </text>
    </comment>
    <comment authorId="0" ref="F46">
      <text>
        <t xml:space="preserve">======
ID#AAAAIE4XfIA
Enter the code for flooring material    (2019-02-13 04:49:17)
Earth = FEA
Tile = FTL
Wood = FWD
Other (in the note write the description) = OTMAT</t>
      </text>
    </comment>
    <comment authorId="0" ref="F50">
      <text>
        <t xml:space="preserve">======
ID#AAAAIE4XfG8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8">
      <text>
        <t xml:space="preserve">======
ID#AAAAIE4XfGA
Enter the code for flooring material    (2019-02-13 04:49:17)
Mud = FMD
Tile = FTL
Wood = FWD
Other (in the note write the description) = OTMAT</t>
      </text>
    </comment>
    <comment authorId="0" ref="F42">
      <text>
        <t xml:space="preserve">======
ID#AAAAIE4XfH8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6">
      <text>
        <t xml:space="preserve">======
ID#AAAAIE4XfHs
    (2019-02-13 04:49:17)
Insert the percentage of failure</t>
      </text>
    </comment>
    <comment authorId="0" ref="F30">
      <text>
        <t xml:space="preserve">======
ID#AAAAIE4XfHM
Enter the code for flooring material    (2019-02-13 04:49:16)
Mud = FMD
Tile = FTL
Wood = FWD
Other (in the note write the description) = OTMAT</t>
      </text>
    </comment>
    <comment authorId="0" ref="F27">
      <text>
        <t xml:space="preserve">======
ID#AAAAIE4XfGg
Enter the code for the cause(s) of failure(s)    (2019-02-13 04:49:16)
Natural (Decay) = N
Human (war damage) = H
Structural (built in or indirectly cause by human intervention) = S</t>
      </text>
    </comment>
    <comment authorId="0" ref="F28">
      <text>
        <t xml:space="preserve">======
ID#AAAAIE4XfHo
    (2019-02-13 04:49:16)
Insert the percentage of failure</t>
      </text>
    </comment>
    <comment authorId="0" ref="F35">
      <text>
        <t xml:space="preserve">======
ID#AAAAIE4XfHg
Enter the code for the cause(s) of failure(s)    (2019-02-13 04:49:16)
Natural (Decay) = N
Human (war damage) = H
Structural (built in or indirectly cause by human intervention) = S</t>
      </text>
    </comment>
    <comment authorId="0" ref="F26">
      <text>
        <t xml:space="preserve">======
ID#AAAAIE4XfHA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H22">
      <text>
        <t xml:space="preserve">======
ID#AAAAIE4XfF8
Shoruq Jaber    (2019-02-13 04:49:16)
add earth in the oprtions</t>
      </text>
    </comment>
    <comment authorId="0" ref="F34">
      <text>
        <t xml:space="preserve">======
ID#AAAAIE4XfGU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14">
      <text>
        <t xml:space="preserve">======
ID#AAAAIE4XfIk
    (2019-02-13 04:49:15)
Enter the code for interior walls materials 
Wood = WWD
Mud = WMD
Brick = WBR
Stone = WST
Pebble &amp; Lime = WPL
Other (in the note write the description) = OTMAT</t>
      </text>
    </comment>
    <comment authorId="0" ref="F22">
      <text>
        <t xml:space="preserve">======
ID#AAAAIE4XfGw
Enter the code for flooring material    (2019-02-13 04:49:15)
Mud = FMD
Tile = FTL
Wood = FWD
Concrete = FCT
Other (in the note write the description) = OTMAT</t>
      </text>
    </comment>
    <comment authorId="0" ref="F20">
      <text>
        <t xml:space="preserve">======
ID#AAAAIE4XfHU
    (2019-02-13 04:49:15)
Insert the percentage of failure</t>
      </text>
    </comment>
    <comment authorId="0" ref="F18">
      <text>
        <t xml:space="preserve">======
ID#AAAAIE4XfIQ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ID#AAAAIE4XfIM
Shoruq Jaber    (2019-02-13 04:49:15)
add the 4 catergories</t>
      </text>
    </comment>
    <comment authorId="0" ref="F12">
      <text>
        <t xml:space="preserve">======
ID#AAAAIE4XfIY
    (2019-02-13 04:49:15)
Insert the percentage of failure</t>
      </text>
    </comment>
    <comment authorId="0" ref="F19">
      <text>
        <t xml:space="preserve">======
ID#AAAAIE4XfGQ
Enter the code for the cause(s) of failure(s)    (2019-02-13 04:49:15)
Natural (Decay) = N
Human (war damage) = H
Structural (built in or indirectly cause by human intervention) = S</t>
      </text>
    </comment>
    <comment authorId="0" ref="F6">
      <text>
        <t xml:space="preserve">======
ID#AAAAIE4XfH0
    (2019-02-13 04:49:14)
Enter the code for bearing walls materials 
Wood = WWD
Mud = WMD
Brick = WBR
Stone = WST
Pebble &amp; Lime = WPL
Other (in the note write the description) = OTMAT</t>
      </text>
    </comment>
    <comment authorId="0" ref="F10">
      <text>
        <t xml:space="preserve">======
ID#AAAAIE4XfGI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11">
      <text>
        <t xml:space="preserve">======
ID#AAAAIE4XfF4
Enter the code for the cause(s) of failure(s)    (2019-02-13 04:49:14)
Natural (Decay) = N
Human (war damage) = H
Structural (built in or indirectly cause by human intervention) = S</t>
      </text>
    </comment>
  </commentList>
  <extLst>
    <ext uri="GoogleSheetsCustomDataVersion1">
      <go:sheetsCustomData xmlns:go="http://customooxmlschemas.google.com/" r:id="rId1" roundtripDataSignature="AMtx7mgD4w3IAPqChcZ5jjaVv7TVGzjT/w=="/>
    </ext>
  </extLst>
</comments>
</file>

<file path=xl/sharedStrings.xml><?xml version="1.0" encoding="utf-8"?>
<sst xmlns="http://schemas.openxmlformats.org/spreadsheetml/2006/main" count="501" uniqueCount="329">
  <si>
    <t xml:space="preserve">Building SURVEY CARD </t>
  </si>
  <si>
    <t xml:space="preserve">Only Orage Cells are to be </t>
  </si>
  <si>
    <t>General Information</t>
  </si>
  <si>
    <t>Code</t>
  </si>
  <si>
    <t>Building Code</t>
  </si>
  <si>
    <t>BH-A-4</t>
  </si>
  <si>
    <t>Class of  Importance</t>
  </si>
  <si>
    <t>Local</t>
  </si>
  <si>
    <t>National</t>
  </si>
  <si>
    <t>Filled in by</t>
  </si>
  <si>
    <t>rahiq abo afifa</t>
  </si>
  <si>
    <r>
      <rPr>
        <rFont val="Arial"/>
        <color theme="1"/>
        <sz val="10.0"/>
      </rPr>
      <t>Date (dd mm yyyy)</t>
    </r>
  </si>
  <si>
    <t>Location</t>
  </si>
  <si>
    <t>Code &amp; Value</t>
  </si>
  <si>
    <t>Municipality</t>
  </si>
  <si>
    <t>Jerusalem Council</t>
  </si>
  <si>
    <t xml:space="preserve">Town/Village    </t>
  </si>
  <si>
    <t>Jerusalem /biet hanina</t>
  </si>
  <si>
    <t>Parcel Number</t>
  </si>
  <si>
    <r>
      <rPr>
        <rFont val="Arial"/>
        <color theme="1"/>
        <sz val="10.0"/>
      </rPr>
      <t>Address</t>
    </r>
    <r>
      <rPr>
        <rFont val="Arial"/>
        <color theme="1"/>
        <sz val="10.0"/>
      </rPr>
      <t xml:space="preserve"> </t>
    </r>
  </si>
  <si>
    <t>Jerusalem /biet hanina-alzytona street</t>
  </si>
  <si>
    <t>Building Main Features</t>
  </si>
  <si>
    <t>Building Construction Type</t>
  </si>
  <si>
    <t>Composite</t>
  </si>
  <si>
    <t>Vernac.</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</si>
  <si>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</si>
  <si>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</si>
  <si>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</si>
  <si>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</si>
  <si>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</si>
  <si>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</si>
  <si>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</si>
  <si>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</si>
  <si>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</si>
  <si>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</si>
  <si>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</si>
  <si>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</si>
  <si>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</si>
  <si>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</si>
  <si>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</si>
  <si>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</si>
  <si>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</si>
  <si>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</si>
  <si>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</si>
  <si>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</si>
  <si>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2nd floor</t>
  </si>
  <si>
    <t>3rd floor</t>
  </si>
  <si>
    <t>Treatment Chronology</t>
  </si>
  <si>
    <t>Year</t>
  </si>
  <si>
    <t>Construction period</t>
  </si>
  <si>
    <t>Construction era</t>
  </si>
  <si>
    <t>British</t>
  </si>
  <si>
    <t>1.</t>
  </si>
  <si>
    <r>
      <rPr>
        <rFont val="Arial"/>
        <color theme="1"/>
        <sz val="10.0"/>
      </rPr>
      <t>Recon./Restor.</t>
    </r>
  </si>
  <si>
    <t>2.</t>
  </si>
  <si>
    <r>
      <rPr>
        <rFont val="Arial"/>
        <color theme="1"/>
        <sz val="10.0"/>
      </rPr>
      <t>Recon./Restor.</t>
    </r>
  </si>
  <si>
    <t>3.</t>
  </si>
  <si>
    <r>
      <rPr>
        <rFont val="Arial"/>
        <color theme="1"/>
        <sz val="10.0"/>
      </rPr>
      <t>Recon./Restor.</t>
    </r>
  </si>
  <si>
    <t>Physical Features</t>
  </si>
  <si>
    <t>Values/description</t>
  </si>
  <si>
    <t>Values</t>
  </si>
  <si>
    <t>Parcel area</t>
  </si>
  <si>
    <t>Additional buildings on the parcel</t>
  </si>
  <si>
    <t>YES</t>
  </si>
  <si>
    <t>Number of floors</t>
  </si>
  <si>
    <t>Average floors height</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</si>
  <si>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</si>
  <si>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</si>
  <si>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</si>
  <si>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</si>
  <si>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</si>
  <si>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</si>
  <si>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</si>
  <si>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</si>
  <si>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</si>
  <si>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Jordanian</t>
  </si>
  <si>
    <t>Modern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</si>
  <si>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</si>
  <si>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</si>
  <si>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</si>
  <si>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</si>
  <si>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</si>
  <si>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</si>
  <si>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</si>
  <si>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</si>
  <si>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</si>
  <si>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</si>
  <si>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</si>
  <si>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</si>
  <si>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</si>
  <si>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</si>
  <si>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 xml:space="preserve"> </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</si>
  <si>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</si>
  <si>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</si>
  <si>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</si>
  <si>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</si>
  <si>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</si>
  <si>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</si>
  <si>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</si>
  <si>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</si>
  <si>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</si>
  <si>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</si>
  <si>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</si>
  <si>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</si>
  <si>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</si>
  <si>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</si>
  <si>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</si>
  <si>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</si>
  <si>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</si>
  <si>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</si>
  <si>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</si>
  <si>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</si>
  <si>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</si>
  <si>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</si>
  <si>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</si>
  <si>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</si>
  <si>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</si>
  <si>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</si>
  <si>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</si>
  <si>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</si>
  <si>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</si>
  <si>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</si>
  <si>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</si>
  <si>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</si>
  <si>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</si>
  <si>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</si>
  <si>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</si>
  <si>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</si>
  <si>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</si>
  <si>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</si>
  <si>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</si>
  <si>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</si>
  <si>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</si>
  <si>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</si>
  <si>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</si>
  <si>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</si>
  <si>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</si>
  <si>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</si>
  <si>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</si>
  <si>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</si>
  <si>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</si>
  <si>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</si>
  <si>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</si>
  <si>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</si>
  <si>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</si>
  <si>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</si>
  <si>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</si>
  <si>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</si>
  <si>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</si>
  <si>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</si>
  <si>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</si>
  <si>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</si>
  <si>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</si>
  <si>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</si>
  <si>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</si>
  <si>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</si>
  <si>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</si>
  <si>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</si>
  <si>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</si>
  <si>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</si>
  <si>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</si>
  <si>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</si>
  <si>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</si>
  <si>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biological</t>
  </si>
  <si>
    <t>sl\sd</t>
  </si>
  <si>
    <t>structural</t>
  </si>
  <si>
    <t>crumbling</t>
  </si>
  <si>
    <t>humidity</t>
  </si>
  <si>
    <t>Causes of Failure</t>
  </si>
  <si>
    <t>natural</t>
  </si>
  <si>
    <t>human</t>
  </si>
  <si>
    <t>% Failure</t>
  </si>
  <si>
    <t>Interior Walls</t>
  </si>
  <si>
    <r>
      <rPr>
        <rFont val="Arial"/>
        <color theme="1"/>
        <sz val="10.0"/>
      </rPr>
      <t>Constr. Materials</t>
    </r>
  </si>
  <si>
    <t>sd</t>
  </si>
  <si>
    <t>Ground Floor</t>
  </si>
  <si>
    <r>
      <rPr>
        <rFont val="Arial"/>
        <color theme="1"/>
        <sz val="10.0"/>
      </rPr>
      <t>Constr. Materials</t>
    </r>
  </si>
  <si>
    <t>tile</t>
  </si>
  <si>
    <t>concrete</t>
  </si>
  <si>
    <t>sl</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</si>
  <si>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</si>
  <si>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</si>
  <si>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</si>
  <si>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</si>
  <si>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</si>
  <si>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</si>
  <si>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tile&amp;mud</t>
  </si>
  <si>
    <t>sl\he</t>
  </si>
  <si>
    <t>yes/no</t>
  </si>
  <si>
    <t>IS THE BUILDING DESTROYED ?</t>
  </si>
  <si>
    <t>no</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</si>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</sst>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u/>
      <sz val="10.0"/>
      <color theme="1"/>
      <name val="Arial"/>
    </font>
    <font>
      <sz val="8.0"/>
      <color rgb="FF000000"/>
      <name val="Calibri"/>
    </font>
    <font>
      <sz val="10.0"/>
      <color theme="1"/>
      <name val="Cambria"/>
    </font>
    <font>
      <i/>
      <sz val="8.0"/>
      <color rgb="FF000000"/>
      <name val="Calibri"/>
    </font>
    <font>
      <sz val="10.0"/>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top style="hair">
        <color rgb="FF000000"/>
      </top>
    </border>
    <border>
      <left/>
      <top style="hair">
        <color rgb="FF000000"/>
      </top>
    </border>
    <border>
      <right/>
      <bottom style="hair">
        <color rgb="FF000000"/>
      </bottom>
    </border>
    <border>
      <left/>
      <bottom style="hair">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236">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vertical="center"/>
    </xf>
    <xf borderId="10" fillId="0" fontId="2" numFmtId="0" xfId="0" applyBorder="1" applyFont="1"/>
    <xf borderId="0" fillId="0" fontId="6" numFmtId="0" xfId="0" applyFont="1"/>
    <xf borderId="0" fillId="0" fontId="2" numFmtId="0" xfId="0" applyAlignment="1" applyFont="1">
      <alignment horizontal="left"/>
    </xf>
    <xf borderId="9" fillId="2" fontId="2" numFmtId="14" xfId="0" applyAlignment="1" applyBorder="1" applyFont="1" applyNumberFormat="1">
      <alignment horizontal="center" vertical="center"/>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Border="1" applyFont="1"/>
    <xf borderId="14" fillId="0" fontId="10" numFmtId="0" xfId="0" applyBorder="1" applyFont="1"/>
    <xf borderId="15" fillId="0" fontId="10" numFmtId="0" xfId="0" applyBorder="1" applyFont="1"/>
    <xf borderId="9" fillId="0" fontId="2" numFmtId="0" xfId="0" applyAlignment="1" applyBorder="1" applyFont="1">
      <alignment horizontal="center" vertical="center"/>
    </xf>
    <xf borderId="13" fillId="2" fontId="2" numFmtId="0" xfId="0" applyAlignment="1" applyBorder="1" applyFont="1">
      <alignment horizontal="center"/>
    </xf>
    <xf borderId="16" fillId="2" fontId="2" numFmtId="0" xfId="0" applyBorder="1" applyFont="1"/>
    <xf borderId="16" fillId="3" fontId="2" numFmtId="0" xfId="0" applyBorder="1" applyFill="1" applyFont="1"/>
    <xf borderId="0" fillId="0" fontId="7" numFmtId="0" xfId="0" applyAlignment="1" applyFont="1">
      <alignment horizontal="center"/>
    </xf>
    <xf borderId="16" fillId="3" fontId="11"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Border="1" applyFont="1"/>
    <xf borderId="18" fillId="4" fontId="2" numFmtId="0" xfId="0" applyAlignment="1" applyBorder="1" applyFill="1" applyFont="1">
      <alignment horizontal="center" textRotation="90" vertical="center"/>
    </xf>
    <xf borderId="9" fillId="0" fontId="2" numFmtId="0" xfId="0" applyBorder="1" applyFont="1"/>
    <xf borderId="13" fillId="5" fontId="12" numFmtId="0" xfId="0" applyAlignment="1" applyBorder="1" applyFill="1" applyFont="1">
      <alignment horizontal="left" shrinkToFit="0" wrapText="1"/>
    </xf>
    <xf borderId="19" fillId="0" fontId="10" numFmtId="0" xfId="0" applyBorder="1" applyFont="1"/>
    <xf borderId="0" fillId="0" fontId="12" numFmtId="0" xfId="0" applyAlignment="1" applyFont="1">
      <alignment horizontal="left" shrinkToFit="0" wrapText="1"/>
    </xf>
    <xf borderId="0" fillId="0" fontId="12" numFmtId="0" xfId="0" applyAlignment="1" applyFont="1">
      <alignment horizontal="left"/>
    </xf>
    <xf borderId="0" fillId="0" fontId="2" numFmtId="0" xfId="0" applyAlignment="1" applyFont="1">
      <alignment horizontal="center" vertical="center"/>
    </xf>
    <xf borderId="9" fillId="2" fontId="2" numFmtId="0" xfId="0" applyAlignment="1" applyBorder="1" applyFont="1">
      <alignment horizontal="center" readingOrder="0" vertical="center"/>
    </xf>
    <xf borderId="20" fillId="0" fontId="10" numFmtId="0" xfId="0" applyBorder="1" applyFont="1"/>
    <xf borderId="18" fillId="6" fontId="2" numFmtId="0" xfId="0" applyAlignment="1" applyBorder="1" applyFill="1" applyFont="1">
      <alignment horizontal="center" textRotation="90" vertical="center"/>
    </xf>
    <xf borderId="21" fillId="7" fontId="2" numFmtId="0" xfId="0" applyAlignment="1" applyBorder="1" applyFill="1" applyFont="1">
      <alignment horizontal="center" textRotation="90" vertical="center"/>
    </xf>
    <xf borderId="22" fillId="0" fontId="10" numFmtId="0" xfId="0" applyBorder="1" applyFont="1"/>
    <xf borderId="23" fillId="0" fontId="10" numFmtId="0" xfId="0" applyBorder="1" applyFont="1"/>
    <xf borderId="0" fillId="0" fontId="2" numFmtId="0" xfId="0" applyAlignment="1" applyFont="1">
      <alignment shrinkToFit="0" vertical="center" wrapText="1"/>
    </xf>
    <xf borderId="0" fillId="0" fontId="3" numFmtId="0" xfId="0" applyAlignment="1" applyFont="1">
      <alignment horizontal="left"/>
    </xf>
    <xf borderId="5" fillId="8" fontId="7" numFmtId="0" xfId="0" applyAlignment="1" applyBorder="1" applyFill="1" applyFont="1">
      <alignment horizontal="center"/>
    </xf>
    <xf borderId="6" fillId="0" fontId="10" numFmtId="0" xfId="0" applyBorder="1" applyFont="1"/>
    <xf borderId="7" fillId="0" fontId="10" numFmtId="0" xfId="0" applyBorder="1" applyFont="1"/>
    <xf borderId="17" fillId="9" fontId="2" numFmtId="0" xfId="0" applyAlignment="1" applyBorder="1" applyFill="1" applyFont="1">
      <alignment horizontal="left"/>
    </xf>
    <xf borderId="9" fillId="0" fontId="2" numFmtId="0" xfId="0" applyAlignment="1" applyBorder="1" applyFont="1">
      <alignment vertical="top"/>
    </xf>
    <xf borderId="9" fillId="10" fontId="2" numFmtId="1" xfId="0" applyAlignment="1" applyBorder="1" applyFill="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0" fillId="0" fontId="4" numFmtId="0" xfId="0" applyAlignment="1" applyFont="1">
      <alignment horizontal="left" shrinkToFit="0" wrapText="1"/>
    </xf>
    <xf borderId="9" fillId="10" fontId="2" numFmtId="0" xfId="0" applyAlignment="1" applyBorder="1" applyFont="1">
      <alignment horizontal="center" shrinkToFit="0" vertical="center" wrapText="1"/>
    </xf>
    <xf borderId="17" fillId="9" fontId="2" numFmtId="0" xfId="0" applyBorder="1" applyFont="1"/>
    <xf borderId="0" fillId="0" fontId="2" numFmtId="0" xfId="0" applyAlignment="1" applyFont="1">
      <alignment horizontal="center" shrinkToFit="0" vertical="center" wrapText="1"/>
    </xf>
    <xf borderId="0" fillId="0" fontId="2" numFmtId="0" xfId="0" applyAlignment="1" applyFont="1">
      <alignment shrinkToFit="0" wrapText="1"/>
    </xf>
    <xf borderId="9" fillId="10" fontId="2" numFmtId="0" xfId="0" applyAlignment="1" applyBorder="1" applyFont="1">
      <alignment horizontal="center" vertical="center"/>
    </xf>
    <xf borderId="0" fillId="0" fontId="2" numFmtId="2" xfId="0" applyFont="1" applyNumberFormat="1"/>
    <xf borderId="17" fillId="9"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1" fontId="2" numFmtId="1" xfId="0" applyAlignment="1" applyBorder="1" applyFill="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10" fontId="2" numFmtId="2" xfId="0" applyAlignment="1" applyBorder="1" applyFont="1" applyNumberFormat="1">
      <alignment horizontal="center" vertical="center"/>
    </xf>
    <xf borderId="2" fillId="0" fontId="2" numFmtId="1" xfId="0" applyBorder="1" applyFont="1" applyNumberFormat="1"/>
    <xf borderId="9" fillId="12" fontId="2" numFmtId="0" xfId="0" applyBorder="1" applyFill="1" applyFont="1"/>
    <xf borderId="0" fillId="0" fontId="12" numFmtId="0" xfId="0"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vertical="center"/>
    </xf>
    <xf borderId="9" fillId="13" fontId="2" numFmtId="0" xfId="0" applyBorder="1" applyFill="1" applyFont="1"/>
    <xf borderId="11" fillId="0" fontId="10" numFmtId="0" xfId="0" applyBorder="1" applyFont="1"/>
    <xf borderId="8" fillId="0" fontId="10" numFmtId="0" xfId="0" applyBorder="1" applyFont="1"/>
    <xf borderId="12" fillId="0" fontId="10" numFmtId="0" xfId="0" applyBorder="1" applyFont="1"/>
    <xf borderId="10" fillId="0" fontId="2" numFmtId="0" xfId="0" applyAlignment="1" applyBorder="1" applyFont="1">
      <alignment horizontal="center"/>
    </xf>
    <xf borderId="9" fillId="8" fontId="2" numFmtId="0" xfId="0" applyBorder="1" applyFont="1"/>
    <xf borderId="0" fillId="0" fontId="2" numFmtId="0" xfId="0" applyAlignment="1" applyFont="1">
      <alignment horizontal="left" vertical="top"/>
    </xf>
    <xf borderId="0" fillId="0" fontId="12" numFmtId="0" xfId="0" applyAlignment="1" applyFont="1">
      <alignment horizontal="left" vertical="top"/>
    </xf>
    <xf borderId="10" fillId="0" fontId="12" numFmtId="0" xfId="0" applyAlignment="1" applyBorder="1" applyFont="1">
      <alignment horizontal="center"/>
    </xf>
    <xf borderId="9" fillId="14" fontId="2" numFmtId="0" xfId="0" applyBorder="1" applyFill="1" applyFont="1"/>
    <xf borderId="8" fillId="0" fontId="12" numFmtId="0" xfId="0" applyBorder="1" applyFont="1"/>
    <xf borderId="2" fillId="0" fontId="12" numFmtId="0" xfId="0" applyBorder="1" applyFont="1"/>
    <xf borderId="9" fillId="11"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10" fillId="0" fontId="10" numFmtId="0" xfId="0" applyBorder="1" applyFont="1"/>
    <xf borderId="9" fillId="2" fontId="2" numFmtId="0" xfId="0" applyBorder="1" applyFont="1"/>
    <xf borderId="10" fillId="0" fontId="11" numFmtId="0" xfId="0" applyAlignment="1" applyBorder="1" applyFont="1">
      <alignment horizontal="center"/>
    </xf>
    <xf borderId="1" fillId="8" fontId="13" numFmtId="0" xfId="0" applyAlignment="1" applyBorder="1" applyFont="1">
      <alignment horizontal="center" shrinkToFit="0" vertical="center" wrapText="1"/>
    </xf>
    <xf borderId="24" fillId="0" fontId="10" numFmtId="0" xfId="0" applyBorder="1" applyFont="1"/>
    <xf borderId="25" fillId="8" fontId="12" numFmtId="0" xfId="0" applyAlignment="1" applyBorder="1" applyFont="1">
      <alignment horizontal="center" shrinkToFit="0" vertical="center" wrapText="1"/>
    </xf>
    <xf borderId="26" fillId="0" fontId="10" numFmtId="0" xfId="0" applyBorder="1" applyFont="1"/>
    <xf borderId="27" fillId="0" fontId="10" numFmtId="0" xfId="0" applyBorder="1" applyFont="1"/>
    <xf borderId="0" fillId="0" fontId="14"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5" numFmtId="0" xfId="0" applyAlignment="1" applyFont="1">
      <alignment horizontal="center" shrinkToFit="0" wrapText="1"/>
    </xf>
    <xf borderId="18" fillId="12" fontId="2" numFmtId="0" xfId="0" applyAlignment="1" applyBorder="1" applyFont="1">
      <alignment horizontal="left" shrinkToFit="0" textRotation="90" vertical="center" wrapText="1"/>
    </xf>
    <xf borderId="18" fillId="11" fontId="2" numFmtId="0" xfId="0" applyAlignment="1" applyBorder="1" applyFont="1">
      <alignment horizontal="left" shrinkToFit="0" textRotation="90" vertical="center" wrapText="1"/>
    </xf>
    <xf borderId="18" fillId="2" fontId="2" numFmtId="0" xfId="0" applyAlignment="1" applyBorder="1" applyFont="1">
      <alignment horizontal="left" shrinkToFit="0" textRotation="90" vertical="center" wrapText="1"/>
    </xf>
    <xf borderId="18" fillId="15" fontId="2" numFmtId="0" xfId="0" applyAlignment="1" applyBorder="1" applyFill="1" applyFont="1">
      <alignment horizontal="left" shrinkToFit="0" textRotation="90" vertical="center" wrapText="1"/>
    </xf>
    <xf borderId="9" fillId="8" fontId="16" numFmtId="0" xfId="0" applyAlignment="1" applyBorder="1" applyFont="1">
      <alignment horizontal="center"/>
    </xf>
    <xf borderId="8" fillId="0" fontId="4" numFmtId="0" xfId="0" applyAlignment="1" applyBorder="1" applyFont="1">
      <alignment horizontal="center"/>
    </xf>
    <xf borderId="0" fillId="0" fontId="14" numFmtId="0" xfId="0" applyAlignment="1" applyFont="1">
      <alignment horizontal="center"/>
    </xf>
    <xf borderId="0" fillId="0" fontId="14" numFmtId="0" xfId="0" applyFont="1"/>
    <xf borderId="4" fillId="0" fontId="2" numFmtId="0" xfId="0" applyAlignment="1" applyBorder="1" applyFont="1">
      <alignment horizontal="left" shrinkToFit="0" textRotation="90" wrapText="1"/>
    </xf>
    <xf borderId="18" fillId="16"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0" fillId="0" fontId="17" numFmtId="0" xfId="0" applyFont="1"/>
    <xf borderId="18" fillId="12" fontId="2" numFmtId="0" xfId="0" applyAlignment="1" applyBorder="1" applyFont="1">
      <alignment horizontal="left" textRotation="90" vertical="center"/>
    </xf>
    <xf borderId="18" fillId="17" fontId="2" numFmtId="0" xfId="0" applyAlignment="1" applyBorder="1" applyFill="1" applyFont="1">
      <alignment horizontal="left" textRotation="90" vertical="center"/>
    </xf>
    <xf borderId="8" fillId="0" fontId="2" numFmtId="0" xfId="0" applyAlignment="1" applyBorder="1" applyFont="1">
      <alignment vertical="center"/>
    </xf>
    <xf borderId="18" fillId="15" fontId="2" numFmtId="0" xfId="0" applyAlignment="1" applyBorder="1" applyFont="1">
      <alignment horizontal="left" textRotation="90" vertical="center"/>
    </xf>
    <xf borderId="18" fillId="14" fontId="2" numFmtId="0" xfId="0" applyAlignment="1" applyBorder="1" applyFont="1">
      <alignment horizontal="left" textRotation="90" vertical="center"/>
    </xf>
    <xf borderId="18" fillId="18"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8" numFmtId="0" xfId="0" applyFont="1"/>
    <xf borderId="2" fillId="0" fontId="3" numFmtId="0" xfId="0" applyAlignment="1" applyBorder="1" applyFont="1">
      <alignment horizontal="center"/>
    </xf>
    <xf borderId="2" fillId="0" fontId="18" numFmtId="0" xfId="0" applyBorder="1" applyFont="1"/>
    <xf borderId="8" fillId="0" fontId="19" numFmtId="0" xfId="0" applyBorder="1" applyFont="1"/>
    <xf borderId="0" fillId="0" fontId="20"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21" numFmtId="0" xfId="0" applyFont="1"/>
    <xf borderId="0" fillId="0" fontId="19" numFmtId="0" xfId="0" applyFont="1"/>
    <xf borderId="0" fillId="0" fontId="2" numFmtId="0" xfId="0" applyAlignment="1" applyFont="1">
      <alignment horizontal="right"/>
    </xf>
    <xf borderId="0" fillId="0" fontId="2" numFmtId="0" xfId="0" applyAlignment="1" applyFont="1">
      <alignment vertical="top"/>
    </xf>
    <xf borderId="0" fillId="0" fontId="3" numFmtId="0" xfId="0" applyAlignment="1" applyFont="1">
      <alignment horizontal="right"/>
    </xf>
    <xf borderId="8" fillId="0" fontId="2" numFmtId="0" xfId="0" applyAlignment="1" applyBorder="1" applyFont="1">
      <alignment horizontal="left"/>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0" fontId="2" numFmtId="0" xfId="0" applyBorder="1" applyFont="1"/>
    <xf borderId="0" fillId="0" fontId="7" numFmtId="0" xfId="0" applyAlignment="1" applyFont="1">
      <alignment horizontal="left" vertical="center"/>
    </xf>
    <xf borderId="0" fillId="0" fontId="15"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5" numFmtId="0" xfId="0" applyAlignment="1" applyFont="1">
      <alignment shrinkToFit="0" vertical="center" wrapText="1"/>
    </xf>
    <xf borderId="8" fillId="0" fontId="15" numFmtId="0" xfId="0" applyAlignment="1" applyBorder="1" applyFont="1">
      <alignment shrinkToFit="0" vertical="center" wrapText="1"/>
    </xf>
    <xf borderId="8" fillId="0" fontId="3" numFmtId="0" xfId="0" applyBorder="1" applyFont="1"/>
    <xf borderId="0" fillId="0" fontId="12" numFmtId="0" xfId="0" applyAlignment="1" applyFont="1">
      <alignment horizontal="center"/>
    </xf>
    <xf borderId="9" fillId="2" fontId="2" numFmtId="0" xfId="0" applyAlignment="1" applyBorder="1" applyFont="1">
      <alignment horizontal="right"/>
    </xf>
    <xf borderId="8" fillId="0" fontId="20" numFmtId="0" xfId="0" applyAlignment="1" applyBorder="1" applyFont="1">
      <alignment horizontal="center"/>
    </xf>
    <xf borderId="28" fillId="0" fontId="2" numFmtId="0" xfId="0" applyBorder="1" applyFont="1"/>
    <xf borderId="29" fillId="0" fontId="2" numFmtId="0" xfId="0" applyBorder="1" applyFont="1"/>
    <xf borderId="29" fillId="0" fontId="3" numFmtId="0" xfId="0" applyBorder="1" applyFont="1"/>
    <xf borderId="30" fillId="0" fontId="2" numFmtId="0" xfId="0" applyBorder="1" applyFont="1"/>
    <xf borderId="8" fillId="0" fontId="3" numFmtId="0" xfId="0" applyAlignment="1" applyBorder="1" applyFont="1">
      <alignment horizontal="center"/>
    </xf>
    <xf borderId="9" fillId="10" fontId="2" numFmtId="2" xfId="0" applyBorder="1" applyFont="1" applyNumberFormat="1"/>
    <xf borderId="0" fillId="0" fontId="20" numFmtId="0" xfId="0" applyAlignment="1" applyFont="1">
      <alignment horizontal="center"/>
    </xf>
    <xf borderId="0" fillId="0" fontId="20" numFmtId="0" xfId="0" applyAlignment="1" applyFont="1">
      <alignment horizontal="left"/>
    </xf>
    <xf borderId="8" fillId="0" fontId="16" numFmtId="0" xfId="0" applyBorder="1" applyFont="1"/>
    <xf borderId="0" fillId="0" fontId="16" numFmtId="0" xfId="0" applyFont="1"/>
    <xf borderId="0" fillId="0" fontId="16" numFmtId="0" xfId="0" applyAlignment="1" applyFont="1">
      <alignment horizontal="right"/>
    </xf>
    <xf borderId="0" fillId="0" fontId="16"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5" numFmtId="0" xfId="0" applyAlignment="1" applyFont="1">
      <alignment horizontal="left"/>
    </xf>
    <xf borderId="0" fillId="0" fontId="15" numFmtId="0" xfId="0" applyAlignment="1" applyFont="1">
      <alignment horizontal="center"/>
    </xf>
    <xf borderId="31" fillId="0" fontId="15" numFmtId="0" xfId="0" applyAlignment="1" applyBorder="1" applyFont="1">
      <alignment horizontal="center"/>
    </xf>
    <xf borderId="32" fillId="8" fontId="16" numFmtId="0" xfId="0" applyAlignment="1" applyBorder="1" applyFont="1">
      <alignment horizontal="left"/>
    </xf>
    <xf borderId="33" fillId="8" fontId="16" numFmtId="0" xfId="0" applyAlignment="1" applyBorder="1" applyFont="1">
      <alignment horizontal="left"/>
    </xf>
    <xf borderId="34" fillId="8" fontId="3" numFmtId="164" xfId="0" applyBorder="1" applyFont="1" applyNumberFormat="1"/>
    <xf borderId="0" fillId="0" fontId="16" numFmtId="0" xfId="0" applyAlignment="1" applyFont="1">
      <alignment horizontal="center"/>
    </xf>
    <xf borderId="0" fillId="0" fontId="3" numFmtId="164" xfId="0" applyFont="1" applyNumberFormat="1"/>
    <xf borderId="8" fillId="0" fontId="22" numFmtId="0" xfId="0" applyBorder="1" applyFont="1"/>
    <xf borderId="8" fillId="0" fontId="15" numFmtId="0" xfId="0" applyBorder="1" applyFont="1"/>
    <xf borderId="0" fillId="0" fontId="22" numFmtId="0" xfId="0" applyFont="1"/>
    <xf borderId="0" fillId="0" fontId="15" numFmtId="0" xfId="0" applyFont="1"/>
    <xf borderId="0" fillId="0" fontId="23" numFmtId="0" xfId="0" applyAlignment="1" applyFont="1">
      <alignment horizontal="center"/>
    </xf>
    <xf borderId="0" fillId="0" fontId="2" numFmtId="0" xfId="0" applyAlignment="1" applyFont="1">
      <alignment horizontal="left" shrinkToFit="0" vertical="top" wrapText="1"/>
    </xf>
    <xf borderId="1" fillId="0" fontId="5" numFmtId="0" xfId="0" applyBorder="1" applyFont="1"/>
    <xf borderId="9" fillId="10" fontId="2" numFmtId="0" xfId="0" applyAlignment="1" applyBorder="1" applyFont="1">
      <alignment horizontal="center"/>
    </xf>
    <xf borderId="9" fillId="10" fontId="2" numFmtId="14" xfId="0" applyAlignment="1" applyBorder="1" applyFont="1" applyNumberFormat="1">
      <alignment horizontal="center"/>
    </xf>
    <xf borderId="0" fillId="0" fontId="2" numFmtId="14" xfId="0" applyAlignment="1" applyFont="1" applyNumberFormat="1">
      <alignment horizontal="right"/>
    </xf>
    <xf borderId="1" fillId="0" fontId="24" numFmtId="0" xfId="0" applyBorder="1" applyFont="1"/>
    <xf borderId="13" fillId="10" fontId="2" numFmtId="0" xfId="0" applyBorder="1" applyFont="1"/>
    <xf borderId="9" fillId="10" fontId="2" numFmtId="1" xfId="0" applyAlignment="1" applyBorder="1" applyFont="1" applyNumberFormat="1">
      <alignment horizontal="center"/>
    </xf>
    <xf borderId="16" fillId="5" fontId="2" numFmtId="0" xfId="0" applyBorder="1" applyFont="1"/>
    <xf borderId="17" fillId="5" fontId="2" numFmtId="0" xfId="0" applyBorder="1" applyFont="1"/>
    <xf borderId="17" fillId="10"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17" fillId="5" fontId="7" numFmtId="0" xfId="0" applyAlignment="1" applyBorder="1" applyFont="1">
      <alignment horizontal="left"/>
    </xf>
    <xf borderId="17" fillId="5" fontId="2" numFmtId="0" xfId="0" applyAlignment="1" applyBorder="1" applyFont="1">
      <alignment horizontal="left"/>
    </xf>
    <xf borderId="9" fillId="16" fontId="2" numFmtId="0" xfId="0" applyBorder="1" applyFont="1"/>
    <xf borderId="17" fillId="17" fontId="2" numFmtId="0" xfId="0" applyBorder="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0" fontId="2" numFmtId="0" xfId="0" applyAlignment="1" applyBorder="1" applyFont="1">
      <alignment horizontal="center"/>
    </xf>
    <xf borderId="17" fillId="13" fontId="2" numFmtId="0" xfId="0" applyAlignment="1" applyBorder="1" applyFont="1">
      <alignment horizontal="center"/>
    </xf>
    <xf borderId="5" fillId="10" fontId="2" numFmtId="2" xfId="0" applyAlignment="1" applyBorder="1" applyFont="1" applyNumberFormat="1">
      <alignment horizontal="center"/>
    </xf>
    <xf borderId="10" fillId="0" fontId="2" numFmtId="1" xfId="0" applyAlignment="1" applyBorder="1" applyFont="1" applyNumberFormat="1">
      <alignment horizontal="center"/>
    </xf>
    <xf borderId="5" fillId="10"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0" fontId="2" numFmtId="3" xfId="0" applyAlignment="1" applyBorder="1" applyFont="1" applyNumberFormat="1">
      <alignment horizontal="center"/>
    </xf>
    <xf borderId="8" fillId="0" fontId="25" numFmtId="1" xfId="0" applyBorder="1" applyFont="1" applyNumberFormat="1"/>
    <xf borderId="0" fillId="0" fontId="26" numFmtId="0" xfId="0" applyAlignment="1" applyFont="1">
      <alignment horizontal="left" vertical="center"/>
    </xf>
    <xf borderId="8" fillId="0" fontId="25" numFmtId="2" xfId="0" applyBorder="1" applyFont="1" applyNumberFormat="1"/>
    <xf borderId="8" fillId="0" fontId="25" numFmtId="1" xfId="0" applyAlignment="1" applyBorder="1" applyFont="1" applyNumberFormat="1">
      <alignment horizontal="left"/>
    </xf>
    <xf borderId="8" fillId="0" fontId="27" numFmtId="1" xfId="0" applyBorder="1" applyFont="1" applyNumberFormat="1"/>
    <xf borderId="0" fillId="0" fontId="28" numFmtId="0" xfId="0" applyFont="1"/>
    <xf borderId="0" fillId="0" fontId="2" numFmtId="1" xfId="0" applyAlignment="1" applyFont="1" applyNumberFormat="1">
      <alignment horizontal="center"/>
    </xf>
    <xf borderId="0" fillId="0" fontId="2" numFmtId="2" xfId="0" applyAlignment="1" applyFont="1" applyNumberFormat="1">
      <alignment horizontal="center"/>
    </xf>
    <xf borderId="0" fillId="0" fontId="11"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jpg"/><Relationship Id="rId3" Type="http://schemas.openxmlformats.org/officeDocument/2006/relationships/image" Target="../media/image2.jpg"/><Relationship Id="rId4" Type="http://schemas.openxmlformats.org/officeDocument/2006/relationships/image" Target="../media/image5.jpg"/><Relationship Id="rId5"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333375</xdr:colOff>
      <xdr:row>0</xdr:row>
      <xdr:rowOff>38100</xdr:rowOff>
    </xdr:from>
    <xdr:ext cx="2419350" cy="18192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352425</xdr:colOff>
      <xdr:row>13</xdr:row>
      <xdr:rowOff>38100</xdr:rowOff>
    </xdr:from>
    <xdr:ext cx="2400300" cy="1752600"/>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361950</xdr:colOff>
      <xdr:row>32</xdr:row>
      <xdr:rowOff>9525</xdr:rowOff>
    </xdr:from>
    <xdr:ext cx="2400300" cy="1895475"/>
    <xdr:pic>
      <xdr:nvPicPr>
        <xdr:cNvPr id="0" name="image2.jpg"/>
        <xdr:cNvPicPr preferRelativeResize="0"/>
      </xdr:nvPicPr>
      <xdr:blipFill>
        <a:blip cstate="print" r:embed="rId3"/>
        <a:stretch>
          <a:fillRect/>
        </a:stretch>
      </xdr:blipFill>
      <xdr:spPr>
        <a:prstGeom prst="rect">
          <a:avLst/>
        </a:prstGeom>
        <a:noFill/>
      </xdr:spPr>
    </xdr:pic>
    <xdr:clientData fLocksWithSheet="0"/>
  </xdr:oneCellAnchor>
  <xdr:oneCellAnchor>
    <xdr:from>
      <xdr:col>16</xdr:col>
      <xdr:colOff>381000</xdr:colOff>
      <xdr:row>48</xdr:row>
      <xdr:rowOff>152400</xdr:rowOff>
    </xdr:from>
    <xdr:ext cx="2390775" cy="3152775"/>
    <xdr:pic>
      <xdr:nvPicPr>
        <xdr:cNvPr id="0" name="image5.jpg"/>
        <xdr:cNvPicPr preferRelativeResize="0"/>
      </xdr:nvPicPr>
      <xdr:blipFill>
        <a:blip cstate="print" r:embed="rId4"/>
        <a:stretch>
          <a:fillRect/>
        </a:stretch>
      </xdr:blipFill>
      <xdr:spPr>
        <a:prstGeom prst="rect">
          <a:avLst/>
        </a:prstGeom>
        <a:noFill/>
      </xdr:spPr>
    </xdr:pic>
    <xdr:clientData fLocksWithSheet="0"/>
  </xdr:oneCellAnchor>
  <xdr:oneCellAnchor>
    <xdr:from>
      <xdr:col>16</xdr:col>
      <xdr:colOff>228600</xdr:colOff>
      <xdr:row>84</xdr:row>
      <xdr:rowOff>57150</xdr:rowOff>
    </xdr:from>
    <xdr:ext cx="2857500" cy="2628900"/>
    <xdr:pic>
      <xdr:nvPicPr>
        <xdr:cNvPr id="0" name="image1.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18"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2">
        <v>44257.0</v>
      </c>
      <c r="O13" s="19"/>
      <c r="P13" s="2"/>
      <c r="Q13" s="23"/>
      <c r="R13" s="2"/>
      <c r="S13" s="2"/>
      <c r="T13" s="2"/>
      <c r="U13" s="2"/>
      <c r="V13" s="2"/>
      <c r="W13" s="2"/>
      <c r="X13" s="2"/>
      <c r="Y13" s="2"/>
      <c r="Z13" s="2"/>
      <c r="AA13" s="2"/>
      <c r="AB13" s="2"/>
      <c r="AC13" s="2"/>
    </row>
    <row r="14" ht="3.75" customHeight="1">
      <c r="A14" s="24"/>
      <c r="B14" s="17"/>
      <c r="C14" s="17"/>
      <c r="D14" s="17"/>
      <c r="E14" s="17"/>
      <c r="F14" s="17"/>
      <c r="G14" s="17"/>
      <c r="H14" s="17"/>
      <c r="I14" s="17"/>
      <c r="J14" s="17"/>
      <c r="K14" s="17"/>
      <c r="L14" s="17"/>
      <c r="M14" s="17"/>
      <c r="N14" s="25"/>
      <c r="O14" s="26"/>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12</v>
      </c>
      <c r="B16" s="4"/>
      <c r="C16" s="2"/>
      <c r="D16" s="4"/>
      <c r="E16" s="2"/>
      <c r="F16" s="2"/>
      <c r="G16" s="2"/>
      <c r="H16" s="2"/>
      <c r="I16" s="2"/>
      <c r="J16" s="2"/>
      <c r="K16" s="2"/>
      <c r="L16" s="2"/>
      <c r="M16" s="2"/>
      <c r="N16" s="27" t="s">
        <v>13</v>
      </c>
      <c r="O16" s="2"/>
      <c r="P16" s="2"/>
      <c r="Q16" s="5"/>
      <c r="X16" s="2"/>
      <c r="Y16" s="2"/>
      <c r="Z16" s="2"/>
      <c r="AA16" s="2"/>
      <c r="AB16" s="2"/>
      <c r="AC16" s="2"/>
    </row>
    <row r="17" ht="2.25" customHeight="1">
      <c r="A17" s="2"/>
      <c r="B17" s="2"/>
      <c r="C17" s="28"/>
      <c r="D17" s="28"/>
      <c r="E17" s="2"/>
      <c r="F17" s="2"/>
      <c r="G17" s="2"/>
      <c r="H17" s="2"/>
      <c r="I17" s="2"/>
      <c r="J17" s="2"/>
      <c r="K17" s="2"/>
      <c r="L17" s="2"/>
      <c r="M17" s="2"/>
      <c r="N17" s="5"/>
      <c r="O17" s="2"/>
      <c r="P17" s="2"/>
      <c r="X17" s="2"/>
      <c r="Y17" s="2"/>
      <c r="Z17" s="2"/>
      <c r="AA17" s="2"/>
      <c r="AB17" s="2"/>
      <c r="AC17" s="2"/>
    </row>
    <row r="18" ht="3.75" customHeight="1">
      <c r="A18" s="8"/>
      <c r="B18" s="9"/>
      <c r="C18" s="29"/>
      <c r="D18" s="29"/>
      <c r="E18" s="9"/>
      <c r="F18" s="9"/>
      <c r="G18" s="9"/>
      <c r="H18" s="9"/>
      <c r="I18" s="9"/>
      <c r="J18" s="9"/>
      <c r="K18" s="9"/>
      <c r="L18" s="9"/>
      <c r="M18" s="9"/>
      <c r="N18" s="11"/>
      <c r="O18" s="12"/>
      <c r="P18" s="2"/>
      <c r="X18" s="2"/>
      <c r="Y18" s="2"/>
      <c r="Z18" s="2"/>
      <c r="AA18" s="2"/>
      <c r="AB18" s="2"/>
      <c r="AC18" s="2"/>
    </row>
    <row r="19" ht="12.75" customHeight="1">
      <c r="A19" s="13"/>
      <c r="B19" s="14" t="s">
        <v>14</v>
      </c>
      <c r="C19" s="15"/>
      <c r="D19" s="16"/>
      <c r="E19" s="2"/>
      <c r="F19" s="30" t="s">
        <v>15</v>
      </c>
      <c r="G19" s="31"/>
      <c r="H19" s="31"/>
      <c r="I19" s="31"/>
      <c r="J19" s="31"/>
      <c r="K19" s="31"/>
      <c r="L19" s="31"/>
      <c r="M19" s="31"/>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16</v>
      </c>
      <c r="C21" s="15"/>
      <c r="D21" s="16"/>
      <c r="E21" s="2"/>
      <c r="F21" s="30" t="s">
        <v>17</v>
      </c>
      <c r="G21" s="31"/>
      <c r="H21" s="31"/>
      <c r="I21" s="31"/>
      <c r="J21" s="31"/>
      <c r="K21" s="31"/>
      <c r="L21" s="31"/>
      <c r="M21" s="31"/>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18</v>
      </c>
      <c r="C23" s="15"/>
      <c r="D23" s="16"/>
      <c r="E23" s="2"/>
      <c r="F23" s="17"/>
      <c r="G23" s="17"/>
      <c r="H23" s="17"/>
      <c r="I23" s="17"/>
      <c r="J23" s="17"/>
      <c r="K23" s="17"/>
      <c r="L23" s="17"/>
      <c r="M23" s="2"/>
      <c r="N23" s="18"/>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3"/>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19</v>
      </c>
      <c r="C27" s="15"/>
      <c r="D27" s="16"/>
      <c r="E27" s="2"/>
      <c r="F27" s="30" t="s">
        <v>20</v>
      </c>
      <c r="G27" s="31"/>
      <c r="H27" s="31"/>
      <c r="I27" s="31"/>
      <c r="J27" s="31"/>
      <c r="K27" s="31"/>
      <c r="L27" s="31"/>
      <c r="M27" s="31"/>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21</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22</v>
      </c>
      <c r="C33" s="15"/>
      <c r="D33" s="16"/>
      <c r="E33" s="2"/>
      <c r="F33" s="34"/>
      <c r="G33" s="31"/>
      <c r="H33" s="31"/>
      <c r="I33" s="31"/>
      <c r="J33" s="31"/>
      <c r="K33" s="31"/>
      <c r="L33" s="32"/>
      <c r="M33" s="2"/>
      <c r="N33" s="18" t="s">
        <v>23</v>
      </c>
      <c r="O33" s="19"/>
      <c r="P33" s="2"/>
      <c r="X33" s="2" t="s">
        <v>24</v>
      </c>
      <c r="Y33" s="2" t="s">
        <v>23</v>
      </c>
      <c r="Z33" s="2" t="s">
        <v>25</v>
      </c>
      <c r="AA33" s="2" t="s">
        <v>26</v>
      </c>
      <c r="AB33" s="2" t="s">
        <v>27</v>
      </c>
      <c r="AC33" s="2" t="s">
        <v>28</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29</v>
      </c>
      <c r="C35" s="15"/>
      <c r="D35" s="16"/>
      <c r="E35" s="2"/>
      <c r="F35" s="35">
        <v>10.0</v>
      </c>
      <c r="G35" s="17"/>
      <c r="H35" s="17"/>
      <c r="I35" s="17"/>
      <c r="J35" s="17"/>
      <c r="K35" s="17"/>
      <c r="L35" s="17" t="s">
        <v>30</v>
      </c>
      <c r="M35" s="2"/>
      <c r="N35" s="18" t="s">
        <v>31</v>
      </c>
      <c r="O35" s="19"/>
      <c r="P35" s="2"/>
      <c r="X35" s="2" t="s">
        <v>31</v>
      </c>
      <c r="Y35" s="2" t="s">
        <v>32</v>
      </c>
      <c r="Z35" s="2" t="s">
        <v>33</v>
      </c>
      <c r="AA35" s="2" t="s">
        <v>34</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35</v>
      </c>
      <c r="C37" s="15"/>
      <c r="D37" s="16"/>
      <c r="E37" s="2"/>
      <c r="F37" s="36" t="s">
        <v>36</v>
      </c>
      <c r="G37" s="17"/>
      <c r="H37" s="36" t="s">
        <v>37</v>
      </c>
      <c r="I37" s="2"/>
      <c r="J37" s="2" t="s">
        <v>38</v>
      </c>
      <c r="K37" s="17"/>
      <c r="L37" s="17"/>
      <c r="M37" s="2"/>
      <c r="N37" s="18" t="s">
        <v>39</v>
      </c>
      <c r="O37" s="19"/>
      <c r="P37" s="2"/>
      <c r="X37" s="2" t="s">
        <v>39</v>
      </c>
      <c r="Y37" s="2" t="s">
        <v>40</v>
      </c>
      <c r="Z37" s="2" t="s">
        <v>41</v>
      </c>
      <c r="AA37" s="2" t="s">
        <v>27</v>
      </c>
      <c r="AB37" s="2" t="s">
        <v>42</v>
      </c>
      <c r="AC37" s="2" t="s">
        <v>43</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44</v>
      </c>
      <c r="K39" s="17"/>
      <c r="L39" s="17"/>
      <c r="M39" s="2"/>
      <c r="N39" s="18" t="s">
        <v>39</v>
      </c>
      <c r="O39" s="19"/>
      <c r="P39" s="2"/>
      <c r="X39" s="2" t="s">
        <v>39</v>
      </c>
      <c r="Y39" s="2" t="s">
        <v>40</v>
      </c>
      <c r="Z39" s="2" t="s">
        <v>41</v>
      </c>
      <c r="AA39" s="2" t="s">
        <v>27</v>
      </c>
      <c r="AB39" s="2" t="s">
        <v>42</v>
      </c>
      <c r="AC39" s="2" t="s">
        <v>43</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t="s">
        <v>45</v>
      </c>
      <c r="K41" s="17"/>
      <c r="L41" s="17"/>
      <c r="M41" s="2"/>
      <c r="N41" s="18"/>
      <c r="O41" s="19"/>
      <c r="P41" s="2"/>
      <c r="X41" s="2" t="s">
        <v>39</v>
      </c>
      <c r="Y41" s="2" t="s">
        <v>40</v>
      </c>
      <c r="Z41" s="2" t="s">
        <v>41</v>
      </c>
      <c r="AA41" s="2" t="s">
        <v>27</v>
      </c>
      <c r="AB41" s="2" t="s">
        <v>42</v>
      </c>
      <c r="AC41" s="2" t="s">
        <v>43</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t="s">
        <v>46</v>
      </c>
      <c r="K43" s="17"/>
      <c r="L43" s="17"/>
      <c r="M43" s="2"/>
      <c r="N43" s="18"/>
      <c r="O43" s="19"/>
      <c r="P43" s="2"/>
      <c r="X43" s="2" t="s">
        <v>39</v>
      </c>
      <c r="Y43" s="2" t="s">
        <v>40</v>
      </c>
      <c r="Z43" s="2" t="s">
        <v>41</v>
      </c>
      <c r="AA43" s="2" t="s">
        <v>27</v>
      </c>
      <c r="AB43" s="2" t="s">
        <v>42</v>
      </c>
      <c r="AC43" s="2" t="s">
        <v>43</v>
      </c>
    </row>
    <row r="44" ht="3.75" customHeight="1">
      <c r="A44" s="24"/>
      <c r="B44" s="17"/>
      <c r="C44" s="17"/>
      <c r="D44" s="17"/>
      <c r="E44" s="17"/>
      <c r="F44" s="17"/>
      <c r="G44" s="17"/>
      <c r="H44" s="17"/>
      <c r="I44" s="17"/>
      <c r="J44" s="17"/>
      <c r="K44" s="17"/>
      <c r="L44" s="17"/>
      <c r="M44" s="17"/>
      <c r="N44" s="25"/>
      <c r="O44" s="26"/>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47</v>
      </c>
      <c r="B46" s="4"/>
      <c r="C46" s="2"/>
      <c r="D46" s="2"/>
      <c r="E46" s="2"/>
      <c r="F46" s="2"/>
      <c r="G46" s="2"/>
      <c r="H46" s="2"/>
      <c r="I46" s="2"/>
      <c r="J46" s="2"/>
      <c r="K46" s="2"/>
      <c r="L46" s="2"/>
      <c r="M46" s="37"/>
      <c r="N46" s="6" t="s">
        <v>48</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49</v>
      </c>
      <c r="C49" s="15"/>
      <c r="D49" s="16"/>
      <c r="E49" s="2"/>
      <c r="F49" s="17"/>
      <c r="G49" s="17"/>
      <c r="H49" s="36" t="s">
        <v>50</v>
      </c>
      <c r="I49" s="36"/>
      <c r="J49" s="36"/>
      <c r="K49" s="17"/>
      <c r="L49" s="38" t="s">
        <v>51</v>
      </c>
      <c r="M49" s="2"/>
      <c r="N49" s="18">
        <v>1948.0</v>
      </c>
      <c r="O49" s="19"/>
      <c r="P49" s="2"/>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52</v>
      </c>
      <c r="C51" s="15"/>
      <c r="D51" s="16" t="s">
        <v>53</v>
      </c>
      <c r="E51" s="2"/>
      <c r="F51" s="17"/>
      <c r="G51" s="17"/>
      <c r="H51" s="17"/>
      <c r="I51" s="17"/>
      <c r="J51" s="17"/>
      <c r="K51" s="17"/>
      <c r="L51" s="17"/>
      <c r="M51" s="2"/>
      <c r="N51" s="18"/>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54</v>
      </c>
      <c r="C53" s="15"/>
      <c r="D53" s="16" t="s">
        <v>55</v>
      </c>
      <c r="E53" s="23"/>
      <c r="F53" s="39"/>
      <c r="G53" s="17"/>
      <c r="H53" s="17"/>
      <c r="I53" s="17"/>
      <c r="J53" s="17"/>
      <c r="K53" s="17"/>
      <c r="L53" s="17"/>
      <c r="M53" s="2"/>
      <c r="N53" s="18"/>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56</v>
      </c>
      <c r="C55" s="15"/>
      <c r="D55" s="16" t="s">
        <v>57</v>
      </c>
      <c r="E55" s="2"/>
      <c r="F55" s="17"/>
      <c r="G55" s="17"/>
      <c r="H55" s="17"/>
      <c r="I55" s="17"/>
      <c r="J55" s="17"/>
      <c r="K55" s="17"/>
      <c r="L55" s="17"/>
      <c r="M55" s="2"/>
      <c r="N55" s="18"/>
      <c r="O55" s="19"/>
      <c r="P55" s="2"/>
      <c r="Q55" s="2"/>
      <c r="R55" s="2"/>
      <c r="S55" s="2"/>
      <c r="T55" s="2"/>
      <c r="U55" s="2"/>
      <c r="V55" s="2"/>
      <c r="W55" s="2"/>
      <c r="X55" s="2"/>
      <c r="Y55" s="2"/>
      <c r="Z55" s="2"/>
      <c r="AA55" s="2"/>
      <c r="AB55" s="2"/>
      <c r="AC55" s="2"/>
    </row>
    <row r="56" ht="3.75" customHeight="1">
      <c r="A56" s="24"/>
      <c r="B56" s="17"/>
      <c r="C56" s="17"/>
      <c r="D56" s="17"/>
      <c r="E56" s="17"/>
      <c r="F56" s="17"/>
      <c r="G56" s="17"/>
      <c r="H56" s="17"/>
      <c r="I56" s="17"/>
      <c r="J56" s="17"/>
      <c r="K56" s="17"/>
      <c r="L56" s="17"/>
      <c r="M56" s="17"/>
      <c r="N56" s="25"/>
      <c r="O56" s="26"/>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58</v>
      </c>
      <c r="B58" s="4"/>
      <c r="C58" s="2"/>
      <c r="D58" s="2"/>
      <c r="E58" s="2"/>
      <c r="F58" s="40" t="s">
        <v>59</v>
      </c>
      <c r="G58" s="2"/>
      <c r="H58" s="2"/>
      <c r="I58" s="2"/>
      <c r="J58" s="2"/>
      <c r="K58" s="2"/>
      <c r="L58" s="2"/>
      <c r="M58" s="2"/>
      <c r="N58" s="6" t="s">
        <v>60</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61</v>
      </c>
      <c r="C61" s="15"/>
      <c r="D61" s="16"/>
      <c r="E61" s="2"/>
      <c r="F61" s="18">
        <v>400.0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62</v>
      </c>
      <c r="C63" s="15"/>
      <c r="D63" s="16"/>
      <c r="E63" s="2"/>
      <c r="F63" s="34">
        <v>1.0</v>
      </c>
      <c r="G63" s="31"/>
      <c r="H63" s="31"/>
      <c r="I63" s="31"/>
      <c r="J63" s="31"/>
      <c r="K63" s="31"/>
      <c r="L63" s="32"/>
      <c r="M63" s="2"/>
      <c r="N63" s="18" t="s">
        <v>63</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64</v>
      </c>
      <c r="C65" s="15"/>
      <c r="D65" s="16"/>
      <c r="E65" s="2"/>
      <c r="F65" s="18">
        <v>1.0</v>
      </c>
      <c r="G65" s="2"/>
      <c r="H65" s="2"/>
      <c r="I65" s="2"/>
      <c r="J65" s="2"/>
      <c r="K65" s="2"/>
      <c r="L65" s="41" t="s">
        <v>65</v>
      </c>
      <c r="M65" s="2"/>
      <c r="N65" s="18">
        <v>3.5</v>
      </c>
      <c r="O65" s="19"/>
      <c r="P65" s="2"/>
      <c r="Q65" s="2"/>
      <c r="R65" s="2"/>
      <c r="S65" s="2"/>
      <c r="T65" s="2"/>
      <c r="U65" s="2"/>
      <c r="V65" s="2"/>
      <c r="W65" s="2"/>
      <c r="X65" s="2"/>
      <c r="Y65" s="2"/>
      <c r="Z65" s="2"/>
      <c r="AA65" s="2"/>
      <c r="AB65" s="2"/>
      <c r="AC65" s="2"/>
    </row>
    <row r="66" ht="15.75" customHeight="1">
      <c r="A66" s="13"/>
      <c r="B66" s="2"/>
      <c r="C66" s="2"/>
      <c r="D66" s="42" t="s">
        <v>66</v>
      </c>
      <c r="E66" s="2"/>
      <c r="F66" s="2">
        <v>1.0</v>
      </c>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67</v>
      </c>
      <c r="C67" s="15"/>
      <c r="D67" s="16"/>
      <c r="E67" s="2"/>
      <c r="F67" s="18">
        <v>100.0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68</v>
      </c>
      <c r="C69" s="15"/>
      <c r="D69" s="16"/>
      <c r="E69" s="2"/>
      <c r="F69" s="18">
        <v>10.0</v>
      </c>
      <c r="G69" s="2"/>
      <c r="H69" s="2"/>
      <c r="I69" s="2"/>
      <c r="J69" s="2"/>
      <c r="K69" s="2"/>
      <c r="L69" s="41" t="s">
        <v>69</v>
      </c>
      <c r="M69" s="2"/>
      <c r="N69" s="18">
        <v>8.8</v>
      </c>
      <c r="O69" s="19"/>
      <c r="P69" s="2"/>
      <c r="Q69" s="2"/>
      <c r="R69" s="2"/>
      <c r="S69" s="2"/>
      <c r="T69" s="2"/>
      <c r="U69" s="2"/>
      <c r="V69" s="2"/>
      <c r="W69" s="2"/>
      <c r="X69" s="2"/>
      <c r="Y69" s="2"/>
      <c r="Z69" s="2"/>
      <c r="AA69" s="2"/>
      <c r="AB69" s="2"/>
      <c r="AC69" s="2"/>
    </row>
    <row r="70" ht="3.75" customHeight="1">
      <c r="A70" s="24"/>
      <c r="B70" s="17"/>
      <c r="C70" s="17"/>
      <c r="D70" s="17"/>
      <c r="E70" s="17"/>
      <c r="F70" s="17"/>
      <c r="G70" s="17"/>
      <c r="H70" s="17"/>
      <c r="I70" s="17"/>
      <c r="J70" s="17"/>
      <c r="K70" s="17"/>
      <c r="L70" s="17"/>
      <c r="M70" s="17"/>
      <c r="N70" s="25"/>
      <c r="O70" s="26"/>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70</v>
      </c>
      <c r="B72" s="4"/>
      <c r="C72" s="2"/>
      <c r="D72" s="2"/>
      <c r="E72" s="2"/>
      <c r="F72" s="40" t="s">
        <v>71</v>
      </c>
      <c r="G72" s="2"/>
      <c r="H72" s="2"/>
      <c r="I72" s="2"/>
      <c r="J72" s="2"/>
      <c r="K72" s="2"/>
      <c r="L72" s="2"/>
      <c r="M72" s="2"/>
      <c r="N72" s="6" t="s">
        <v>3</v>
      </c>
      <c r="O72" s="2"/>
      <c r="P72" s="2"/>
      <c r="Q72" s="2"/>
      <c r="R72" s="2"/>
      <c r="S72" s="2"/>
      <c r="T72" s="2"/>
      <c r="U72" s="2"/>
      <c r="V72" s="2"/>
      <c r="W72" s="2"/>
      <c r="X72" s="2" t="s">
        <v>72</v>
      </c>
      <c r="Y72" s="2" t="s">
        <v>73</v>
      </c>
      <c r="Z72" s="2" t="s">
        <v>74</v>
      </c>
      <c r="AA72" s="2" t="s">
        <v>51</v>
      </c>
      <c r="AB72" s="2" t="s">
        <v>75</v>
      </c>
      <c r="AC72" s="2" t="s">
        <v>76</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3" t="s">
        <v>77</v>
      </c>
      <c r="C75" s="2"/>
      <c r="D75" s="44" t="s">
        <v>78</v>
      </c>
      <c r="E75" s="2"/>
      <c r="F75" s="45" t="str">
        <f>IF(N75="Ide","Preserve the overall building image and D75symbolic attributes"," ")</f>
        <v>Preserve the overall building image and D75symbolic attributes</v>
      </c>
      <c r="G75" s="31"/>
      <c r="H75" s="31"/>
      <c r="I75" s="31"/>
      <c r="J75" s="31"/>
      <c r="K75" s="31"/>
      <c r="L75" s="32"/>
      <c r="M75" s="2"/>
      <c r="N75" s="18" t="s">
        <v>79</v>
      </c>
      <c r="O75" s="19"/>
      <c r="P75" s="2"/>
      <c r="Q75" s="2"/>
      <c r="R75" s="2"/>
      <c r="S75" s="2"/>
      <c r="T75" s="2"/>
      <c r="U75" s="2"/>
      <c r="V75" s="2"/>
      <c r="W75" s="2"/>
      <c r="X75" s="2"/>
      <c r="Y75" s="2"/>
      <c r="Z75" s="2"/>
      <c r="AA75" s="2"/>
      <c r="AB75" s="2"/>
      <c r="AC75" s="2"/>
    </row>
    <row r="76" ht="2.25" customHeight="1">
      <c r="A76" s="13"/>
      <c r="B76" s="46"/>
      <c r="C76" s="2"/>
      <c r="D76" s="2"/>
      <c r="E76" s="2"/>
      <c r="F76" s="47"/>
      <c r="G76" s="48"/>
      <c r="H76" s="48"/>
      <c r="I76" s="48"/>
      <c r="J76" s="48"/>
      <c r="K76" s="48"/>
      <c r="L76" s="48"/>
      <c r="M76" s="2"/>
      <c r="N76" s="49"/>
      <c r="O76" s="19"/>
      <c r="P76" s="2"/>
      <c r="Q76" s="2"/>
      <c r="R76" s="2"/>
      <c r="S76" s="2"/>
      <c r="T76" s="2"/>
      <c r="U76" s="2"/>
      <c r="V76" s="2"/>
      <c r="W76" s="2"/>
      <c r="X76" s="2"/>
      <c r="Y76" s="2"/>
      <c r="Z76" s="2"/>
      <c r="AA76" s="2"/>
      <c r="AB76" s="2"/>
      <c r="AC76" s="2"/>
    </row>
    <row r="77" ht="13.5" customHeight="1">
      <c r="A77" s="13"/>
      <c r="B77" s="46"/>
      <c r="C77" s="2"/>
      <c r="D77" s="44" t="s">
        <v>80</v>
      </c>
      <c r="E77" s="2"/>
      <c r="F77" s="45"/>
      <c r="G77" s="31"/>
      <c r="H77" s="31"/>
      <c r="I77" s="31"/>
      <c r="J77" s="31"/>
      <c r="K77" s="31"/>
      <c r="L77" s="32"/>
      <c r="M77" s="2"/>
      <c r="N77" s="18"/>
      <c r="O77" s="19"/>
      <c r="P77" s="2"/>
      <c r="Q77" s="2"/>
      <c r="R77" s="2"/>
      <c r="S77" s="2"/>
      <c r="T77" s="2"/>
      <c r="U77" s="2"/>
      <c r="V77" s="2"/>
      <c r="W77" s="2"/>
      <c r="X77" s="2"/>
      <c r="Y77" s="2"/>
      <c r="Z77" s="2"/>
      <c r="AA77" s="2"/>
      <c r="AB77" s="2"/>
      <c r="AC77" s="2"/>
    </row>
    <row r="78" ht="2.25" customHeight="1">
      <c r="A78" s="13"/>
      <c r="B78" s="46"/>
      <c r="C78" s="2"/>
      <c r="D78" s="2"/>
      <c r="E78" s="2"/>
      <c r="F78" s="47"/>
      <c r="G78" s="48"/>
      <c r="H78" s="48"/>
      <c r="I78" s="48"/>
      <c r="J78" s="48"/>
      <c r="K78" s="48"/>
      <c r="L78" s="48"/>
      <c r="M78" s="2"/>
      <c r="N78" s="49"/>
      <c r="O78" s="19"/>
      <c r="P78" s="2"/>
      <c r="Q78" s="2"/>
      <c r="R78" s="2"/>
      <c r="S78" s="2"/>
      <c r="T78" s="2"/>
      <c r="U78" s="2"/>
      <c r="V78" s="2"/>
      <c r="W78" s="2"/>
      <c r="X78" s="2"/>
      <c r="Y78" s="2"/>
      <c r="Z78" s="2"/>
      <c r="AA78" s="2"/>
      <c r="AB78" s="2"/>
      <c r="AC78" s="2"/>
    </row>
    <row r="79" ht="13.5" customHeight="1">
      <c r="A79" s="13"/>
      <c r="B79" s="46"/>
      <c r="C79" s="2"/>
      <c r="D79" s="44" t="s">
        <v>81</v>
      </c>
      <c r="E79" s="2"/>
      <c r="F79" s="45" t="str">
        <f>IF(N79="Tec","Preserve and restore the existing technological solutions"," ")</f>
        <v> </v>
      </c>
      <c r="G79" s="31"/>
      <c r="H79" s="31"/>
      <c r="I79" s="31"/>
      <c r="J79" s="31"/>
      <c r="K79" s="31"/>
      <c r="L79" s="32"/>
      <c r="M79" s="2"/>
      <c r="N79" s="50"/>
      <c r="O79" s="19"/>
      <c r="P79" s="2"/>
      <c r="Q79" s="2"/>
      <c r="R79" s="2"/>
      <c r="S79" s="2"/>
      <c r="T79" s="2"/>
      <c r="U79" s="2"/>
      <c r="V79" s="2"/>
      <c r="W79" s="2"/>
      <c r="X79" s="2"/>
      <c r="Y79" s="2"/>
      <c r="Z79" s="2"/>
      <c r="AA79" s="2"/>
      <c r="AB79" s="2"/>
      <c r="AC79" s="2"/>
    </row>
    <row r="80" ht="2.25" customHeight="1">
      <c r="A80" s="13"/>
      <c r="B80" s="46"/>
      <c r="C80" s="2"/>
      <c r="D80" s="2"/>
      <c r="E80" s="2"/>
      <c r="F80" s="47"/>
      <c r="G80" s="48"/>
      <c r="H80" s="48"/>
      <c r="I80" s="48"/>
      <c r="J80" s="48"/>
      <c r="K80" s="48"/>
      <c r="L80" s="48"/>
      <c r="M80" s="2"/>
      <c r="N80" s="49"/>
      <c r="O80" s="19"/>
      <c r="P80" s="2"/>
      <c r="Q80" s="2"/>
      <c r="R80" s="2"/>
      <c r="S80" s="2"/>
      <c r="T80" s="2"/>
      <c r="U80" s="2"/>
      <c r="V80" s="2"/>
      <c r="W80" s="2"/>
      <c r="X80" s="2"/>
      <c r="Y80" s="2"/>
      <c r="Z80" s="2"/>
      <c r="AA80" s="2"/>
      <c r="AB80" s="2"/>
      <c r="AC80" s="2"/>
    </row>
    <row r="81" ht="12.75" customHeight="1">
      <c r="A81" s="13"/>
      <c r="B81" s="51"/>
      <c r="C81" s="2"/>
      <c r="D81" s="44" t="s">
        <v>82</v>
      </c>
      <c r="E81" s="2"/>
      <c r="F81" s="45" t="str">
        <f>IF(N81="Rar","Restoration and anastylosis"," ")</f>
        <v> </v>
      </c>
      <c r="G81" s="31"/>
      <c r="H81" s="31"/>
      <c r="I81" s="31"/>
      <c r="J81" s="31"/>
      <c r="K81" s="31"/>
      <c r="L81" s="32"/>
      <c r="M81" s="2"/>
      <c r="N81" s="18"/>
      <c r="O81" s="19"/>
      <c r="P81" s="2"/>
      <c r="Q81" s="2"/>
      <c r="R81" s="2"/>
      <c r="S81" s="2"/>
      <c r="T81" s="2"/>
      <c r="U81" s="2"/>
      <c r="V81" s="2"/>
      <c r="W81" s="2"/>
      <c r="X81" s="2"/>
      <c r="Y81" s="2"/>
      <c r="Z81" s="2"/>
      <c r="AA81" s="2"/>
      <c r="AB81" s="2"/>
      <c r="AC81" s="2"/>
    </row>
    <row r="82" ht="3.75" customHeight="1">
      <c r="A82" s="13"/>
      <c r="B82" s="2"/>
      <c r="C82" s="2"/>
      <c r="D82" s="2"/>
      <c r="E82" s="2"/>
      <c r="F82" s="47"/>
      <c r="G82" s="48"/>
      <c r="H82" s="48"/>
      <c r="I82" s="48"/>
      <c r="J82" s="48"/>
      <c r="K82" s="48"/>
      <c r="L82" s="48"/>
      <c r="M82" s="2"/>
      <c r="N82" s="49"/>
      <c r="O82" s="19"/>
      <c r="P82" s="2"/>
      <c r="Q82" s="2"/>
      <c r="R82" s="2"/>
      <c r="S82" s="2"/>
      <c r="T82" s="2"/>
      <c r="U82" s="2"/>
      <c r="V82" s="2"/>
      <c r="W82" s="2"/>
      <c r="X82" s="2"/>
      <c r="Y82" s="2"/>
      <c r="Z82" s="2"/>
      <c r="AA82" s="2"/>
      <c r="AB82" s="2"/>
      <c r="AC82" s="2"/>
    </row>
    <row r="83" ht="13.5" customHeight="1">
      <c r="A83" s="13"/>
      <c r="B83" s="52" t="s">
        <v>83</v>
      </c>
      <c r="C83" s="2"/>
      <c r="D83" s="44" t="s">
        <v>84</v>
      </c>
      <c r="E83" s="2"/>
      <c r="F83" s="45" t="str">
        <f>IF(N83="Com","Restoration and reconstruction in order to allow the performing of the social activities"," ")</f>
        <v> </v>
      </c>
      <c r="G83" s="31"/>
      <c r="H83" s="31"/>
      <c r="I83" s="31"/>
      <c r="J83" s="31"/>
      <c r="K83" s="31"/>
      <c r="L83" s="32"/>
      <c r="M83" s="2"/>
      <c r="N83" s="50"/>
      <c r="O83" s="19"/>
      <c r="P83" s="2"/>
      <c r="Q83" s="2"/>
      <c r="R83" s="2"/>
      <c r="S83" s="2"/>
      <c r="T83" s="2"/>
      <c r="U83" s="2"/>
      <c r="V83" s="2"/>
      <c r="W83" s="2"/>
      <c r="X83" s="2"/>
      <c r="Y83" s="2"/>
      <c r="Z83" s="2"/>
      <c r="AA83" s="2"/>
      <c r="AB83" s="2"/>
      <c r="AC83" s="2"/>
    </row>
    <row r="84" ht="2.25" customHeight="1">
      <c r="A84" s="13"/>
      <c r="B84" s="46"/>
      <c r="C84" s="2"/>
      <c r="D84" s="2"/>
      <c r="E84" s="2"/>
      <c r="F84" s="47"/>
      <c r="G84" s="48"/>
      <c r="H84" s="48"/>
      <c r="I84" s="48"/>
      <c r="J84" s="48"/>
      <c r="K84" s="48"/>
      <c r="L84" s="48"/>
      <c r="M84" s="2"/>
      <c r="N84" s="49"/>
      <c r="O84" s="19"/>
      <c r="P84" s="2"/>
      <c r="Q84" s="2"/>
      <c r="R84" s="2"/>
      <c r="S84" s="2"/>
      <c r="T84" s="2"/>
      <c r="U84" s="2"/>
      <c r="V84" s="2"/>
      <c r="W84" s="2"/>
      <c r="X84" s="2"/>
      <c r="Y84" s="2"/>
      <c r="Z84" s="2"/>
      <c r="AA84" s="2"/>
      <c r="AB84" s="2"/>
      <c r="AC84" s="2"/>
    </row>
    <row r="85" ht="13.5" customHeight="1">
      <c r="A85" s="13"/>
      <c r="B85" s="46"/>
      <c r="C85" s="2"/>
      <c r="D85" s="44" t="s">
        <v>85</v>
      </c>
      <c r="E85" s="2"/>
      <c r="F85" s="45" t="str">
        <f>IF(N85="Edu","Restoration not to loose the potential educative information"," ")</f>
        <v> </v>
      </c>
      <c r="G85" s="31"/>
      <c r="H85" s="31"/>
      <c r="I85" s="31"/>
      <c r="J85" s="31"/>
      <c r="K85" s="31"/>
      <c r="L85" s="32"/>
      <c r="M85" s="2"/>
      <c r="N85" s="18"/>
      <c r="O85" s="19"/>
      <c r="P85" s="2"/>
      <c r="Q85" s="2"/>
      <c r="R85" s="2"/>
      <c r="S85" s="2"/>
      <c r="T85" s="2"/>
      <c r="U85" s="2"/>
      <c r="V85" s="2"/>
      <c r="W85" s="2"/>
      <c r="X85" s="2"/>
      <c r="Y85" s="2"/>
      <c r="Z85" s="2"/>
      <c r="AA85" s="2"/>
      <c r="AB85" s="2"/>
      <c r="AC85" s="2"/>
    </row>
    <row r="86" ht="2.25" customHeight="1">
      <c r="A86" s="13"/>
      <c r="B86" s="46"/>
      <c r="C86" s="2"/>
      <c r="D86" s="2"/>
      <c r="E86" s="2"/>
      <c r="F86" s="47"/>
      <c r="G86" s="48"/>
      <c r="H86" s="48"/>
      <c r="I86" s="48"/>
      <c r="J86" s="48"/>
      <c r="K86" s="48"/>
      <c r="L86" s="48"/>
      <c r="M86" s="2"/>
      <c r="N86" s="49"/>
      <c r="O86" s="19"/>
      <c r="P86" s="2"/>
      <c r="Q86" s="2"/>
      <c r="R86" s="2"/>
      <c r="S86" s="2"/>
      <c r="T86" s="2"/>
      <c r="U86" s="2"/>
      <c r="V86" s="2"/>
      <c r="W86" s="2"/>
      <c r="X86" s="2"/>
      <c r="Y86" s="2"/>
      <c r="Z86" s="2"/>
      <c r="AA86" s="2"/>
      <c r="AB86" s="2"/>
      <c r="AC86" s="2"/>
    </row>
    <row r="87" ht="12.75" customHeight="1">
      <c r="A87" s="13"/>
      <c r="B87" s="51"/>
      <c r="C87" s="2"/>
      <c r="D87" s="44" t="s">
        <v>86</v>
      </c>
      <c r="E87" s="2"/>
      <c r="F87" s="45" t="str">
        <f>IF(N87="Pol","Preservation, since restoration might induce a risk of interpretation"," ")</f>
        <v> </v>
      </c>
      <c r="G87" s="31"/>
      <c r="H87" s="31"/>
      <c r="I87" s="31"/>
      <c r="J87" s="31"/>
      <c r="K87" s="31"/>
      <c r="L87" s="32"/>
      <c r="M87" s="2"/>
      <c r="N87" s="18"/>
      <c r="O87" s="19"/>
      <c r="P87" s="2"/>
      <c r="Q87" s="2"/>
      <c r="R87" s="2"/>
      <c r="S87" s="2"/>
      <c r="T87" s="2"/>
      <c r="U87" s="2"/>
      <c r="V87" s="2"/>
      <c r="W87" s="2"/>
      <c r="X87" s="2"/>
      <c r="Y87" s="2"/>
      <c r="Z87" s="2"/>
      <c r="AA87" s="2"/>
      <c r="AB87" s="2"/>
      <c r="AC87" s="2"/>
    </row>
    <row r="88" ht="3.75" customHeight="1">
      <c r="A88" s="13"/>
      <c r="B88" s="2"/>
      <c r="C88" s="2"/>
      <c r="D88" s="2"/>
      <c r="E88" s="2"/>
      <c r="F88" s="47"/>
      <c r="G88" s="48"/>
      <c r="H88" s="48"/>
      <c r="I88" s="48"/>
      <c r="J88" s="48"/>
      <c r="K88" s="48"/>
      <c r="L88" s="48"/>
      <c r="M88" s="2"/>
      <c r="N88" s="49"/>
      <c r="O88" s="19"/>
      <c r="P88" s="2"/>
      <c r="Q88" s="2"/>
      <c r="R88" s="2"/>
      <c r="S88" s="2"/>
      <c r="T88" s="2"/>
      <c r="U88" s="2"/>
      <c r="V88" s="2"/>
      <c r="W88" s="2"/>
      <c r="X88" s="2"/>
      <c r="Y88" s="2"/>
      <c r="Z88" s="2"/>
      <c r="AA88" s="2"/>
      <c r="AB88" s="2"/>
      <c r="AC88" s="2"/>
    </row>
    <row r="89" ht="12.75" customHeight="1">
      <c r="A89" s="13"/>
      <c r="B89" s="53" t="s">
        <v>87</v>
      </c>
      <c r="C89" s="2"/>
      <c r="D89" s="44" t="s">
        <v>88</v>
      </c>
      <c r="E89" s="2"/>
      <c r="F89" s="45" t="str">
        <f>IF(N89="Fun","Restoration to preserve the peculiar original function"," ")</f>
        <v> </v>
      </c>
      <c r="G89" s="31"/>
      <c r="H89" s="31"/>
      <c r="I89" s="31"/>
      <c r="J89" s="31"/>
      <c r="K89" s="31"/>
      <c r="L89" s="32"/>
      <c r="M89" s="2"/>
      <c r="N89" s="18"/>
      <c r="O89" s="19"/>
      <c r="P89" s="2"/>
      <c r="Q89" s="2"/>
      <c r="R89" s="2"/>
      <c r="S89" s="2"/>
      <c r="T89" s="2"/>
      <c r="U89" s="2"/>
      <c r="V89" s="2"/>
      <c r="W89" s="2"/>
      <c r="X89" s="2"/>
      <c r="Y89" s="2"/>
      <c r="Z89" s="2"/>
      <c r="AA89" s="2"/>
      <c r="AB89" s="2"/>
      <c r="AC89" s="2"/>
    </row>
    <row r="90" ht="2.25" customHeight="1">
      <c r="A90" s="13"/>
      <c r="B90" s="54"/>
      <c r="C90" s="2"/>
      <c r="D90" s="2"/>
      <c r="E90" s="2"/>
      <c r="F90" s="47"/>
      <c r="G90" s="48"/>
      <c r="H90" s="48"/>
      <c r="I90" s="48"/>
      <c r="J90" s="48"/>
      <c r="K90" s="48"/>
      <c r="L90" s="48"/>
      <c r="M90" s="2"/>
      <c r="N90" s="49">
        <v>0.0</v>
      </c>
      <c r="O90" s="19"/>
      <c r="P90" s="2"/>
      <c r="Q90" s="2"/>
      <c r="R90" s="2"/>
      <c r="S90" s="2"/>
      <c r="T90" s="2"/>
      <c r="U90" s="2"/>
      <c r="V90" s="2"/>
      <c r="W90" s="2"/>
      <c r="X90" s="2"/>
      <c r="Y90" s="2"/>
      <c r="Z90" s="2"/>
      <c r="AA90" s="2"/>
      <c r="AB90" s="2"/>
      <c r="AC90" s="2"/>
    </row>
    <row r="91" ht="13.5" customHeight="1">
      <c r="A91" s="13"/>
      <c r="B91" s="55"/>
      <c r="C91" s="2"/>
      <c r="D91" s="44" t="s">
        <v>89</v>
      </c>
      <c r="E91" s="2"/>
      <c r="F91" s="45" t="str">
        <f>IF(N91="Eco","Reconstruction allowed"," ")</f>
        <v> </v>
      </c>
      <c r="G91" s="31"/>
      <c r="H91" s="31"/>
      <c r="I91" s="31"/>
      <c r="J91" s="31"/>
      <c r="K91" s="31"/>
      <c r="L91" s="32"/>
      <c r="M91" s="2"/>
      <c r="N91" s="18"/>
      <c r="O91" s="19"/>
      <c r="P91" s="2"/>
      <c r="Q91" s="2"/>
      <c r="R91" s="2"/>
      <c r="S91" s="2"/>
      <c r="T91" s="2"/>
      <c r="U91" s="2"/>
      <c r="V91" s="2"/>
      <c r="W91" s="2"/>
      <c r="X91" s="2"/>
      <c r="Y91" s="2"/>
      <c r="Z91" s="2"/>
      <c r="AA91" s="2"/>
      <c r="AB91" s="2"/>
      <c r="AC91" s="2"/>
    </row>
    <row r="92" ht="3.75" customHeight="1">
      <c r="A92" s="24"/>
      <c r="B92" s="17"/>
      <c r="C92" s="17"/>
      <c r="D92" s="17"/>
      <c r="E92" s="17"/>
      <c r="F92" s="17"/>
      <c r="G92" s="17"/>
      <c r="H92" s="17"/>
      <c r="I92" s="17"/>
      <c r="J92" s="17"/>
      <c r="K92" s="17"/>
      <c r="L92" s="17"/>
      <c r="M92" s="17"/>
      <c r="N92" s="25"/>
      <c r="O92" s="26"/>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90</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6" t="s">
        <v>91</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4"/>
      <c r="B101" s="17"/>
      <c r="C101" s="17"/>
      <c r="D101" s="17"/>
      <c r="E101" s="17"/>
      <c r="F101" s="17"/>
      <c r="G101" s="17"/>
      <c r="H101" s="17"/>
      <c r="I101" s="17"/>
      <c r="J101" s="17"/>
      <c r="K101" s="17"/>
      <c r="L101" s="17"/>
      <c r="M101" s="17"/>
      <c r="N101" s="17"/>
      <c r="O101" s="26"/>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7" t="s">
        <v>92</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7" t="s">
        <v>93</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94</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95</v>
      </c>
      <c r="C4" s="4"/>
      <c r="D4" s="2"/>
      <c r="E4" s="2"/>
      <c r="F4" s="58" t="str">
        <f>IF(R4&gt;=5,"high damage",IF(R4&gt;=4,"medium damage","low damage"))</f>
        <v>low damage</v>
      </c>
      <c r="G4" s="59"/>
      <c r="H4" s="59"/>
      <c r="I4" s="59"/>
      <c r="J4" s="60"/>
      <c r="K4" s="2"/>
      <c r="L4" s="2"/>
      <c r="M4" s="2"/>
      <c r="N4" s="2"/>
      <c r="O4" s="2"/>
      <c r="P4" s="21"/>
      <c r="Q4" s="2"/>
      <c r="R4" s="61">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62" t="s">
        <v>96</v>
      </c>
      <c r="C6" s="2"/>
      <c r="D6" s="63">
        <f>'Damage '!F52</f>
        <v>0</v>
      </c>
      <c r="E6" s="64"/>
      <c r="F6" s="65" t="s">
        <v>97</v>
      </c>
      <c r="M6" s="66"/>
      <c r="N6" s="67" t="str">
        <f>IF(D6&gt;=65,"high damage",IF(D6&gt;=35,"medium damage","low damage"))</f>
        <v>low damage</v>
      </c>
      <c r="O6" s="19"/>
      <c r="P6" s="2"/>
      <c r="Q6" s="2"/>
      <c r="R6" s="68" t="str">
        <f>IF(D6&gt;=65,"3",IF(D6&gt;=35,"2","1"))</f>
        <v>1</v>
      </c>
      <c r="S6" s="2"/>
      <c r="T6" s="69"/>
      <c r="U6" s="2"/>
      <c r="V6" s="2"/>
      <c r="W6" s="2"/>
      <c r="X6" s="2"/>
      <c r="Y6" s="2"/>
      <c r="Z6" s="2"/>
    </row>
    <row r="7" ht="3.75" customHeight="1">
      <c r="A7" s="13"/>
      <c r="B7" s="2"/>
      <c r="C7" s="2"/>
      <c r="D7" s="64"/>
      <c r="E7" s="64"/>
      <c r="F7" s="2"/>
      <c r="G7" s="2"/>
      <c r="H7" s="2"/>
      <c r="I7" s="2"/>
      <c r="J7" s="2"/>
      <c r="K7" s="2"/>
      <c r="L7" s="2"/>
      <c r="M7" s="2"/>
      <c r="N7" s="70"/>
      <c r="O7" s="19"/>
      <c r="P7" s="2"/>
      <c r="Q7" s="2"/>
      <c r="R7" s="2"/>
      <c r="S7" s="2"/>
      <c r="T7" s="2"/>
      <c r="U7" s="2"/>
      <c r="V7" s="2"/>
      <c r="W7" s="2"/>
      <c r="X7" s="2"/>
      <c r="Y7" s="2"/>
      <c r="Z7" s="2"/>
    </row>
    <row r="8" ht="45.0" customHeight="1">
      <c r="A8" s="13"/>
      <c r="B8" s="62" t="s">
        <v>98</v>
      </c>
      <c r="C8" s="2"/>
      <c r="D8" s="71">
        <f>('Damage '!F12+'Damage '!F36+'Damage '!F44+'Damage '!F52)/(IDE!F65+1)</f>
        <v>0</v>
      </c>
      <c r="E8" s="2"/>
      <c r="F8" s="65" t="s">
        <v>99</v>
      </c>
      <c r="M8" s="66"/>
      <c r="N8" s="67" t="str">
        <f>IF(D8&gt;=65,"high damage",IF(D8&gt;=35,"medium damage","low damage"))</f>
        <v>low damage</v>
      </c>
      <c r="O8" s="19"/>
      <c r="P8" s="2"/>
      <c r="Q8" s="2"/>
      <c r="R8" s="68" t="str">
        <f>IF(D8&gt;=65,"3",IF(D8&gt;=35,"2","1"))</f>
        <v>1</v>
      </c>
      <c r="S8" s="2"/>
      <c r="T8" s="2"/>
      <c r="U8" s="2"/>
      <c r="V8" s="2"/>
      <c r="W8" s="2"/>
      <c r="X8" s="2"/>
      <c r="Y8" s="2"/>
      <c r="Z8" s="2"/>
    </row>
    <row r="9" ht="3.75" customHeight="1">
      <c r="A9" s="2"/>
      <c r="B9" s="2"/>
      <c r="C9" s="2"/>
      <c r="D9" s="2"/>
      <c r="E9" s="2"/>
      <c r="F9" s="2"/>
      <c r="G9" s="2"/>
      <c r="H9" s="2"/>
      <c r="I9" s="2"/>
      <c r="J9" s="2"/>
      <c r="K9" s="2"/>
      <c r="L9" s="2"/>
      <c r="M9" s="2"/>
      <c r="N9" s="70"/>
      <c r="O9" s="2"/>
      <c r="P9" s="2"/>
      <c r="Q9" s="2"/>
      <c r="R9" s="2"/>
      <c r="S9" s="2"/>
      <c r="T9" s="2"/>
      <c r="U9" s="2"/>
      <c r="V9" s="2"/>
      <c r="W9" s="2"/>
      <c r="X9" s="2"/>
      <c r="Y9" s="2"/>
      <c r="Z9" s="2"/>
    </row>
    <row r="10" ht="13.5" customHeight="1">
      <c r="A10" s="4" t="s">
        <v>100</v>
      </c>
      <c r="C10" s="4"/>
      <c r="D10" s="2"/>
      <c r="E10" s="2"/>
      <c r="F10" s="58" t="str">
        <f>IF(AND(R12=TRUE(),R18=FALSE()),"high vulnerability",IF(AND(R12=FALSE(),R18=TRUE()),"low vulnerability",IF(AND(R12=TRUE(),R18=TRUE()),"medium vulnerability",IF(AND(R12=FALSE(),R18=FALSE()),"medium vulnerability"))))</f>
        <v>low vulnerability</v>
      </c>
      <c r="G10" s="59"/>
      <c r="H10" s="59"/>
      <c r="I10" s="59"/>
      <c r="J10" s="60"/>
      <c r="K10" s="2"/>
      <c r="L10" s="2"/>
      <c r="M10" s="2"/>
      <c r="N10" s="70"/>
      <c r="O10" s="2"/>
      <c r="P10" s="2"/>
      <c r="Q10" s="2"/>
      <c r="R10" s="2"/>
      <c r="S10" s="2"/>
      <c r="T10" s="2"/>
      <c r="U10" s="2"/>
      <c r="V10" s="2"/>
      <c r="W10" s="2"/>
      <c r="X10" s="2"/>
      <c r="Y10" s="2"/>
      <c r="Z10" s="2"/>
    </row>
    <row r="11" ht="3.0" customHeight="1">
      <c r="A11" s="2"/>
      <c r="B11" s="2"/>
      <c r="C11" s="2"/>
      <c r="D11" s="2"/>
      <c r="E11" s="2"/>
      <c r="F11" s="2"/>
      <c r="G11" s="23"/>
      <c r="H11" s="2"/>
      <c r="I11" s="23"/>
      <c r="J11" s="2"/>
      <c r="K11" s="2"/>
      <c r="L11" s="2"/>
      <c r="M11" s="2"/>
      <c r="N11" s="70"/>
      <c r="O11" s="2"/>
      <c r="P11" s="2"/>
      <c r="Q11" s="2"/>
      <c r="R11" s="2"/>
      <c r="S11" s="2"/>
      <c r="T11" s="2"/>
      <c r="U11" s="2"/>
      <c r="V11" s="2"/>
      <c r="W11" s="2"/>
      <c r="X11" s="2"/>
      <c r="Y11" s="2"/>
      <c r="Z11" s="2"/>
    </row>
    <row r="12" ht="36.0" customHeight="1">
      <c r="A12" s="13"/>
      <c r="B12" s="62" t="s">
        <v>101</v>
      </c>
      <c r="C12" s="2"/>
      <c r="D12" s="63">
        <f>IDE!N49</f>
        <v>1948</v>
      </c>
      <c r="E12" s="72"/>
      <c r="F12" s="65" t="s">
        <v>102</v>
      </c>
      <c r="M12" s="5"/>
      <c r="N12" s="67" t="str">
        <f>IF(AND(D12&lt;=1945,D14&gt;=70,D22&lt;=0.4),"yes","no")</f>
        <v>no</v>
      </c>
      <c r="O12" s="19"/>
      <c r="P12" s="2"/>
      <c r="Q12" s="2"/>
      <c r="R12" s="73" t="b">
        <f>OR(N12="yes",N14="yes",N16="yes")</f>
        <v>0</v>
      </c>
      <c r="S12" s="5"/>
      <c r="T12" s="5"/>
      <c r="U12" s="2"/>
      <c r="V12" s="2"/>
      <c r="W12" s="2"/>
      <c r="X12" s="2"/>
      <c r="Y12" s="2"/>
      <c r="Z12" s="2"/>
    </row>
    <row r="13" ht="3.75" customHeight="1">
      <c r="A13" s="13"/>
      <c r="B13" s="2"/>
      <c r="C13" s="2"/>
      <c r="D13" s="74"/>
      <c r="E13" s="72"/>
      <c r="F13" s="75"/>
      <c r="G13" s="75"/>
      <c r="H13" s="70"/>
      <c r="I13" s="75"/>
      <c r="J13" s="70"/>
      <c r="K13" s="70"/>
      <c r="L13" s="75"/>
      <c r="M13" s="5"/>
      <c r="N13" s="69"/>
      <c r="O13" s="19"/>
      <c r="P13" s="2"/>
      <c r="Q13" s="2"/>
      <c r="R13" s="5"/>
      <c r="S13" s="2"/>
      <c r="T13" s="2"/>
      <c r="U13" s="2"/>
      <c r="V13" s="2"/>
      <c r="W13" s="2"/>
      <c r="X13" s="2"/>
      <c r="Y13" s="2"/>
      <c r="Z13" s="2"/>
    </row>
    <row r="14" ht="36.0" customHeight="1">
      <c r="A14" s="13"/>
      <c r="B14" s="76" t="s">
        <v>103</v>
      </c>
      <c r="C14" s="2"/>
      <c r="D14" s="63">
        <f>(('Damage '!F36+'Damage '!F44)/(IDE!F65))</f>
        <v>0</v>
      </c>
      <c r="E14" s="72"/>
      <c r="F14" s="65" t="s">
        <v>104</v>
      </c>
      <c r="M14" s="5"/>
      <c r="N14" s="67" t="str">
        <f>IF(AND(D14&gt;=50,D22&lt;=0.14),"yes","no")</f>
        <v>no</v>
      </c>
      <c r="O14" s="19"/>
      <c r="P14" s="2"/>
      <c r="Q14" s="2"/>
      <c r="R14" s="5"/>
      <c r="S14" s="2"/>
      <c r="T14" s="2"/>
      <c r="U14" s="2"/>
      <c r="V14" s="2"/>
      <c r="W14" s="2"/>
      <c r="X14" s="2"/>
      <c r="Y14" s="2"/>
      <c r="Z14" s="2"/>
    </row>
    <row r="15" ht="3.75" customHeight="1">
      <c r="A15" s="13"/>
      <c r="B15" s="2"/>
      <c r="C15" s="2"/>
      <c r="D15" s="74"/>
      <c r="E15" s="72"/>
      <c r="F15" s="75"/>
      <c r="G15" s="75"/>
      <c r="H15" s="70"/>
      <c r="I15" s="75"/>
      <c r="J15" s="70"/>
      <c r="K15" s="70"/>
      <c r="L15" s="75"/>
      <c r="M15" s="5"/>
      <c r="N15" s="69"/>
      <c r="O15" s="19"/>
      <c r="P15" s="2"/>
      <c r="Q15" s="2"/>
      <c r="R15" s="5"/>
      <c r="S15" s="2"/>
      <c r="T15" s="2"/>
      <c r="U15" s="2"/>
      <c r="V15" s="2"/>
      <c r="W15" s="2"/>
      <c r="X15" s="2"/>
      <c r="Y15" s="2"/>
      <c r="Z15" s="2"/>
    </row>
    <row r="16" ht="36.0" customHeight="1">
      <c r="A16" s="13"/>
      <c r="B16" s="62" t="s">
        <v>96</v>
      </c>
      <c r="C16" s="2"/>
      <c r="D16" s="63">
        <f>'Damage '!F52</f>
        <v>0</v>
      </c>
      <c r="E16" s="72"/>
      <c r="F16" s="65" t="s">
        <v>105</v>
      </c>
      <c r="M16" s="5"/>
      <c r="N16" s="67" t="str">
        <f>IF(AND(D12&lt;=1945,D16&gt;=70),"yes","no")</f>
        <v>no</v>
      </c>
      <c r="O16" s="19"/>
      <c r="P16" s="2"/>
      <c r="Q16" s="2"/>
      <c r="R16" s="5"/>
      <c r="S16" s="2"/>
      <c r="T16" s="2"/>
      <c r="U16" s="2"/>
      <c r="V16" s="2"/>
      <c r="W16" s="2"/>
      <c r="X16" s="2"/>
      <c r="Y16" s="2"/>
      <c r="Z16" s="2"/>
    </row>
    <row r="17" ht="3.75" customHeight="1">
      <c r="A17" s="13"/>
      <c r="B17" s="2"/>
      <c r="C17" s="2"/>
      <c r="D17" s="74"/>
      <c r="E17" s="72"/>
      <c r="F17" s="75"/>
      <c r="G17" s="75"/>
      <c r="H17" s="70"/>
      <c r="I17" s="75"/>
      <c r="J17" s="70"/>
      <c r="K17" s="70"/>
      <c r="L17" s="70"/>
      <c r="M17" s="2"/>
      <c r="N17" s="56"/>
      <c r="O17" s="19"/>
      <c r="P17" s="2"/>
      <c r="Q17" s="2"/>
      <c r="R17" s="2"/>
      <c r="S17" s="2"/>
      <c r="T17" s="2"/>
      <c r="U17" s="2"/>
      <c r="V17" s="2"/>
      <c r="W17" s="2"/>
      <c r="X17" s="2"/>
      <c r="Y17" s="2"/>
      <c r="Z17" s="2"/>
    </row>
    <row r="18" ht="36.0" customHeight="1">
      <c r="A18" s="13"/>
      <c r="B18" s="77" t="s">
        <v>106</v>
      </c>
      <c r="C18" s="2"/>
      <c r="D18" s="78">
        <v>1.0</v>
      </c>
      <c r="E18" s="64"/>
      <c r="F18" s="65" t="s">
        <v>107</v>
      </c>
      <c r="M18" s="2"/>
      <c r="N18" s="67" t="str">
        <f>IF(AND(D22&gt;0.14,D18=1),"yes","no")</f>
        <v>yes</v>
      </c>
      <c r="O18" s="19"/>
      <c r="P18" s="2"/>
      <c r="Q18" s="2"/>
      <c r="R18" s="73" t="b">
        <f>OR(N18="yes",N20="yes",N22="yes")</f>
        <v>1</v>
      </c>
      <c r="S18" s="2"/>
      <c r="T18" s="2"/>
      <c r="U18" s="2"/>
      <c r="V18" s="2"/>
      <c r="W18" s="2"/>
      <c r="X18" s="2"/>
      <c r="Y18" s="2"/>
      <c r="Z18" s="2"/>
    </row>
    <row r="19" ht="3.75" customHeight="1">
      <c r="A19" s="13"/>
      <c r="B19" s="2"/>
      <c r="C19" s="2"/>
      <c r="D19" s="79"/>
      <c r="E19" s="64"/>
      <c r="F19" s="75"/>
      <c r="G19" s="75"/>
      <c r="H19" s="75"/>
      <c r="I19" s="75"/>
      <c r="J19" s="70"/>
      <c r="K19" s="70"/>
      <c r="L19" s="70"/>
      <c r="M19" s="2"/>
      <c r="N19" s="56"/>
      <c r="O19" s="19"/>
      <c r="P19" s="2"/>
      <c r="Q19" s="2"/>
      <c r="R19" s="2"/>
      <c r="S19" s="2"/>
      <c r="T19" s="2"/>
      <c r="U19" s="2"/>
      <c r="V19" s="2"/>
      <c r="W19" s="2"/>
      <c r="X19" s="2"/>
      <c r="Y19" s="2"/>
      <c r="Z19" s="2"/>
    </row>
    <row r="20" ht="36.0" customHeight="1">
      <c r="A20" s="13"/>
      <c r="B20" s="80" t="s">
        <v>108</v>
      </c>
      <c r="C20" s="2"/>
      <c r="D20" s="78">
        <v>0.0</v>
      </c>
      <c r="E20" s="72"/>
      <c r="F20" s="65" t="s">
        <v>109</v>
      </c>
      <c r="M20" s="2"/>
      <c r="N20" s="67" t="str">
        <f>IF(AND(D22&gt;0.14,D20&gt;=90),"yes","no")</f>
        <v>no</v>
      </c>
      <c r="O20" s="19"/>
      <c r="P20" s="2"/>
      <c r="Q20" s="2"/>
      <c r="R20" s="5"/>
      <c r="S20" s="2"/>
      <c r="T20" s="2"/>
      <c r="U20" s="2"/>
      <c r="V20" s="2"/>
      <c r="W20" s="2"/>
      <c r="X20" s="2"/>
      <c r="Y20" s="2"/>
      <c r="Z20" s="2"/>
    </row>
    <row r="21" ht="3.75" customHeight="1">
      <c r="A21" s="13"/>
      <c r="B21" s="2"/>
      <c r="C21" s="2"/>
      <c r="D21" s="74"/>
      <c r="E21" s="72"/>
      <c r="F21" s="75"/>
      <c r="G21" s="75"/>
      <c r="H21" s="75"/>
      <c r="I21" s="75"/>
      <c r="J21" s="70"/>
      <c r="K21" s="70"/>
      <c r="L21" s="70"/>
      <c r="M21" s="2"/>
      <c r="N21" s="56"/>
      <c r="O21" s="19"/>
      <c r="P21" s="2"/>
      <c r="Q21" s="2"/>
      <c r="R21" s="2"/>
      <c r="S21" s="2"/>
      <c r="T21" s="2"/>
      <c r="U21" s="2"/>
      <c r="V21" s="2"/>
      <c r="W21" s="2"/>
      <c r="X21" s="2"/>
      <c r="Y21" s="2"/>
      <c r="Z21" s="2"/>
    </row>
    <row r="22" ht="36.0" customHeight="1">
      <c r="A22" s="13"/>
      <c r="B22" s="62" t="s">
        <v>110</v>
      </c>
      <c r="C22" s="2"/>
      <c r="D22" s="81">
        <f>Vulnerability!K55</f>
        <v>0.5061209958</v>
      </c>
      <c r="E22" s="72"/>
      <c r="F22" s="65" t="s">
        <v>111</v>
      </c>
      <c r="M22" s="2"/>
      <c r="N22" s="67" t="str">
        <f>IF(AND(D22&gt;0.14,D16&lt;20),"yes","no")</f>
        <v>yes</v>
      </c>
      <c r="O22" s="19"/>
      <c r="P22" s="2"/>
      <c r="Q22" s="2"/>
      <c r="R22" s="5"/>
      <c r="S22" s="2"/>
      <c r="T22" s="2"/>
      <c r="U22" s="2"/>
      <c r="V22" s="2"/>
      <c r="W22" s="2"/>
      <c r="X22" s="2"/>
      <c r="Y22" s="2"/>
      <c r="Z22" s="2"/>
    </row>
    <row r="23" ht="3.75" customHeight="1">
      <c r="A23" s="24"/>
      <c r="B23" s="17"/>
      <c r="C23" s="17"/>
      <c r="D23" s="17"/>
      <c r="E23" s="17"/>
      <c r="F23" s="17"/>
      <c r="G23" s="17"/>
      <c r="H23" s="17"/>
      <c r="I23" s="17"/>
      <c r="J23" s="17"/>
      <c r="K23" s="17"/>
      <c r="L23" s="17"/>
      <c r="M23" s="17"/>
      <c r="N23" s="17"/>
      <c r="O23" s="26"/>
      <c r="P23" s="2"/>
      <c r="Q23" s="2"/>
      <c r="R23" s="2"/>
      <c r="S23" s="2"/>
      <c r="T23" s="2"/>
      <c r="U23" s="2"/>
      <c r="V23" s="2"/>
      <c r="W23" s="2"/>
      <c r="X23" s="2"/>
      <c r="Y23" s="2"/>
      <c r="Z23" s="2"/>
    </row>
    <row r="24" ht="3.75" customHeight="1">
      <c r="A24" s="8"/>
      <c r="B24" s="9"/>
      <c r="C24" s="9"/>
      <c r="D24" s="82"/>
      <c r="E24" s="82"/>
      <c r="F24" s="9"/>
      <c r="G24" s="9"/>
      <c r="H24" s="9"/>
      <c r="I24" s="9"/>
      <c r="J24" s="9"/>
      <c r="K24" s="9"/>
      <c r="L24" s="9"/>
      <c r="M24" s="9"/>
      <c r="N24" s="9"/>
      <c r="O24" s="12"/>
      <c r="P24" s="2"/>
      <c r="Q24" s="2"/>
      <c r="R24" s="2"/>
      <c r="S24" s="2"/>
      <c r="T24" s="2"/>
      <c r="U24" s="2"/>
      <c r="V24" s="2"/>
      <c r="W24" s="2"/>
      <c r="X24" s="2"/>
      <c r="Y24" s="2"/>
      <c r="Z24" s="2"/>
    </row>
    <row r="25" ht="18.0" customHeight="1">
      <c r="A25" s="13"/>
      <c r="B25" s="83" t="s">
        <v>112</v>
      </c>
      <c r="C25" s="84"/>
      <c r="D25" s="85" t="s">
        <v>113</v>
      </c>
      <c r="E25" s="86"/>
      <c r="F25" s="86"/>
      <c r="G25" s="86"/>
      <c r="H25" s="86"/>
      <c r="I25" s="86"/>
      <c r="J25" s="86"/>
      <c r="K25" s="86"/>
      <c r="L25" s="86"/>
      <c r="M25" s="86"/>
      <c r="N25" s="87"/>
      <c r="O25" s="88"/>
      <c r="P25" s="2"/>
      <c r="Q25" s="2"/>
      <c r="R25" s="2"/>
      <c r="S25" s="2"/>
      <c r="T25" s="2"/>
      <c r="U25" s="2"/>
      <c r="V25" s="2"/>
      <c r="W25" s="2"/>
      <c r="X25" s="2"/>
      <c r="Y25" s="2"/>
      <c r="Z25" s="2"/>
    </row>
    <row r="26" ht="18.0" customHeight="1">
      <c r="A26" s="13"/>
      <c r="B26" s="89" t="s">
        <v>114</v>
      </c>
      <c r="C26" s="84"/>
      <c r="D26" s="90"/>
      <c r="E26" s="91"/>
      <c r="F26" s="91"/>
      <c r="G26" s="91"/>
      <c r="H26" s="91"/>
      <c r="I26" s="91"/>
      <c r="J26" s="91"/>
      <c r="K26" s="91"/>
      <c r="L26" s="91"/>
      <c r="M26" s="91"/>
      <c r="N26" s="92"/>
      <c r="O26" s="88"/>
      <c r="P26" s="2"/>
      <c r="Q26" s="2"/>
      <c r="R26" s="2"/>
      <c r="S26" s="2"/>
      <c r="T26" s="2"/>
      <c r="U26" s="2"/>
      <c r="V26" s="2"/>
      <c r="W26" s="2"/>
      <c r="X26" s="2"/>
      <c r="Y26" s="2"/>
      <c r="Z26" s="2"/>
    </row>
    <row r="27" ht="3.75" customHeight="1">
      <c r="A27" s="13"/>
      <c r="B27" s="2"/>
      <c r="C27" s="84"/>
      <c r="D27" s="2"/>
      <c r="E27" s="84"/>
      <c r="F27" s="84"/>
      <c r="G27" s="84"/>
      <c r="H27" s="84"/>
      <c r="I27" s="84"/>
      <c r="J27" s="84"/>
      <c r="K27" s="84"/>
      <c r="L27" s="84"/>
      <c r="M27" s="84"/>
      <c r="N27" s="84"/>
      <c r="O27" s="19"/>
      <c r="P27" s="2"/>
      <c r="Q27" s="2"/>
      <c r="R27" s="2"/>
      <c r="S27" s="2"/>
      <c r="T27" s="2"/>
      <c r="U27" s="2"/>
      <c r="V27" s="2"/>
      <c r="W27" s="2"/>
      <c r="X27" s="2"/>
      <c r="Y27" s="2"/>
      <c r="Z27" s="2"/>
    </row>
    <row r="28" ht="18.0" customHeight="1">
      <c r="A28" s="13"/>
      <c r="B28" s="83" t="s">
        <v>112</v>
      </c>
      <c r="C28" s="84"/>
      <c r="D28" s="85" t="s">
        <v>115</v>
      </c>
      <c r="E28" s="86"/>
      <c r="F28" s="86"/>
      <c r="G28" s="86"/>
      <c r="H28" s="86"/>
      <c r="I28" s="86"/>
      <c r="J28" s="86"/>
      <c r="K28" s="86"/>
      <c r="L28" s="86"/>
      <c r="M28" s="86"/>
      <c r="N28" s="87"/>
      <c r="O28" s="93"/>
      <c r="P28" s="2"/>
      <c r="Q28" s="2"/>
      <c r="R28" s="2"/>
      <c r="S28" s="2"/>
      <c r="T28" s="2"/>
      <c r="U28" s="2"/>
      <c r="V28" s="2"/>
      <c r="W28" s="2"/>
      <c r="X28" s="2"/>
      <c r="Y28" s="2"/>
      <c r="Z28" s="2"/>
    </row>
    <row r="29" ht="18.0" customHeight="1">
      <c r="A29" s="13"/>
      <c r="B29" s="94" t="s">
        <v>116</v>
      </c>
      <c r="C29" s="84"/>
      <c r="D29" s="90"/>
      <c r="E29" s="91"/>
      <c r="F29" s="91"/>
      <c r="G29" s="91"/>
      <c r="H29" s="91"/>
      <c r="I29" s="91"/>
      <c r="J29" s="91"/>
      <c r="K29" s="91"/>
      <c r="L29" s="91"/>
      <c r="M29" s="91"/>
      <c r="N29" s="92"/>
      <c r="O29" s="93"/>
      <c r="P29" s="2"/>
      <c r="Q29" s="2"/>
      <c r="R29" s="2"/>
      <c r="S29" s="2"/>
      <c r="T29" s="2"/>
      <c r="U29" s="2"/>
      <c r="V29" s="2"/>
      <c r="W29" s="2"/>
      <c r="X29" s="2"/>
      <c r="Y29" s="2"/>
      <c r="Z29" s="2"/>
    </row>
    <row r="30" ht="3.75" customHeight="1">
      <c r="A30" s="13"/>
      <c r="B30" s="2"/>
      <c r="C30" s="84"/>
      <c r="D30" s="95"/>
      <c r="E30" s="96"/>
      <c r="F30" s="96"/>
      <c r="G30" s="96"/>
      <c r="H30" s="96"/>
      <c r="I30" s="96"/>
      <c r="J30" s="96"/>
      <c r="K30" s="96"/>
      <c r="L30" s="96"/>
      <c r="M30" s="96"/>
      <c r="N30" s="96"/>
      <c r="O30" s="19"/>
      <c r="P30" s="2"/>
      <c r="Q30" s="2"/>
      <c r="R30" s="2"/>
      <c r="S30" s="2"/>
      <c r="T30" s="2"/>
      <c r="U30" s="2"/>
      <c r="V30" s="2"/>
      <c r="W30" s="2"/>
      <c r="X30" s="2"/>
      <c r="Y30" s="2"/>
      <c r="Z30" s="2"/>
    </row>
    <row r="31" ht="18.0" customHeight="1">
      <c r="A31" s="13"/>
      <c r="B31" s="83" t="s">
        <v>112</v>
      </c>
      <c r="C31" s="84"/>
      <c r="D31" s="85" t="s">
        <v>117</v>
      </c>
      <c r="E31" s="86"/>
      <c r="F31" s="86"/>
      <c r="G31" s="86"/>
      <c r="H31" s="86"/>
      <c r="I31" s="86"/>
      <c r="J31" s="86"/>
      <c r="K31" s="86"/>
      <c r="L31" s="86"/>
      <c r="M31" s="86"/>
      <c r="N31" s="87"/>
      <c r="O31" s="97"/>
      <c r="P31" s="2"/>
      <c r="Q31" s="2"/>
      <c r="R31" s="2"/>
      <c r="S31" s="2"/>
      <c r="T31" s="2"/>
      <c r="U31" s="2"/>
      <c r="V31" s="2"/>
      <c r="W31" s="2"/>
      <c r="X31" s="2"/>
      <c r="Y31" s="2"/>
      <c r="Z31" s="2"/>
    </row>
    <row r="32" ht="18.0" customHeight="1">
      <c r="A32" s="13"/>
      <c r="B32" s="98" t="s">
        <v>118</v>
      </c>
      <c r="C32" s="84"/>
      <c r="D32" s="90"/>
      <c r="E32" s="91"/>
      <c r="F32" s="91"/>
      <c r="G32" s="91"/>
      <c r="H32" s="91"/>
      <c r="I32" s="91"/>
      <c r="J32" s="91"/>
      <c r="K32" s="91"/>
      <c r="L32" s="91"/>
      <c r="M32" s="91"/>
      <c r="N32" s="92"/>
      <c r="O32" s="97"/>
      <c r="P32" s="2"/>
      <c r="Q32" s="2"/>
      <c r="R32" s="2"/>
      <c r="S32" s="2"/>
      <c r="T32" s="2"/>
      <c r="U32" s="2"/>
      <c r="V32" s="2"/>
      <c r="W32" s="2"/>
      <c r="X32" s="2"/>
      <c r="Y32" s="2"/>
      <c r="Z32" s="2"/>
    </row>
    <row r="33" ht="3.75" customHeight="1">
      <c r="A33" s="24"/>
      <c r="B33" s="17"/>
      <c r="C33" s="99"/>
      <c r="D33" s="17"/>
      <c r="E33" s="99"/>
      <c r="F33" s="99"/>
      <c r="G33" s="99"/>
      <c r="H33" s="99"/>
      <c r="I33" s="99"/>
      <c r="J33" s="99"/>
      <c r="K33" s="99"/>
      <c r="L33" s="99"/>
      <c r="M33" s="99"/>
      <c r="N33" s="99"/>
      <c r="O33" s="26"/>
      <c r="P33" s="2"/>
      <c r="Q33" s="2"/>
      <c r="R33" s="2"/>
      <c r="S33" s="2"/>
      <c r="T33" s="2"/>
      <c r="U33" s="2"/>
      <c r="V33" s="2"/>
      <c r="W33" s="2"/>
      <c r="X33" s="2"/>
      <c r="Y33" s="2"/>
      <c r="Z33" s="2"/>
    </row>
    <row r="34" ht="3.75" customHeight="1">
      <c r="A34" s="2"/>
      <c r="B34" s="2"/>
      <c r="C34" s="84"/>
      <c r="D34" s="2"/>
      <c r="E34" s="84"/>
      <c r="F34" s="84"/>
      <c r="G34" s="84"/>
      <c r="H34" s="84"/>
      <c r="I34" s="84"/>
      <c r="J34" s="84"/>
      <c r="K34" s="84"/>
      <c r="L34" s="84"/>
      <c r="M34" s="84"/>
      <c r="N34" s="84"/>
      <c r="O34" s="2"/>
      <c r="P34" s="2"/>
      <c r="Q34" s="2"/>
      <c r="R34" s="2"/>
      <c r="S34" s="2"/>
      <c r="T34" s="2"/>
      <c r="U34" s="2"/>
      <c r="V34" s="2"/>
      <c r="W34" s="2"/>
      <c r="X34" s="2"/>
      <c r="Y34" s="2"/>
      <c r="Z34" s="2"/>
    </row>
    <row r="35" ht="3.75" customHeight="1">
      <c r="A35" s="8"/>
      <c r="B35" s="9"/>
      <c r="C35" s="100"/>
      <c r="D35" s="9"/>
      <c r="E35" s="100"/>
      <c r="F35" s="100"/>
      <c r="G35" s="100"/>
      <c r="H35" s="100"/>
      <c r="I35" s="100"/>
      <c r="J35" s="100"/>
      <c r="K35" s="100"/>
      <c r="L35" s="100"/>
      <c r="M35" s="100"/>
      <c r="N35" s="100"/>
      <c r="O35" s="12"/>
      <c r="P35" s="2"/>
      <c r="Q35" s="2"/>
      <c r="R35" s="2"/>
      <c r="S35" s="2"/>
      <c r="T35" s="2"/>
      <c r="U35" s="2"/>
      <c r="V35" s="2"/>
      <c r="W35" s="2"/>
      <c r="X35" s="2"/>
      <c r="Y35" s="2"/>
      <c r="Z35" s="2"/>
    </row>
    <row r="36" ht="18.0" customHeight="1">
      <c r="A36" s="13"/>
      <c r="B36" s="101" t="s">
        <v>119</v>
      </c>
      <c r="C36" s="84"/>
      <c r="D36" s="102" t="s">
        <v>120</v>
      </c>
      <c r="E36" s="86"/>
      <c r="F36" s="86"/>
      <c r="G36" s="86"/>
      <c r="H36" s="86"/>
      <c r="I36" s="86"/>
      <c r="J36" s="86"/>
      <c r="K36" s="86"/>
      <c r="L36" s="86"/>
      <c r="M36" s="86"/>
      <c r="N36" s="87"/>
      <c r="O36" s="93"/>
      <c r="P36" s="2"/>
      <c r="Q36" s="2"/>
      <c r="R36" s="2"/>
      <c r="S36" s="2"/>
      <c r="T36" s="2"/>
      <c r="U36" s="2"/>
      <c r="V36" s="2"/>
      <c r="W36" s="2"/>
      <c r="X36" s="2"/>
      <c r="Y36" s="2"/>
      <c r="Z36" s="2"/>
    </row>
    <row r="37" ht="18.0" customHeight="1">
      <c r="A37" s="13"/>
      <c r="B37" s="89" t="s">
        <v>114</v>
      </c>
      <c r="C37" s="84"/>
      <c r="D37" s="103"/>
      <c r="N37" s="104"/>
      <c r="O37" s="93"/>
      <c r="P37" s="2"/>
      <c r="Q37" s="2"/>
      <c r="R37" s="2"/>
      <c r="S37" s="2"/>
      <c r="T37" s="2"/>
      <c r="U37" s="2"/>
      <c r="V37" s="2"/>
      <c r="W37" s="2"/>
      <c r="X37" s="2"/>
      <c r="Y37" s="2"/>
      <c r="Z37" s="2"/>
    </row>
    <row r="38" ht="3.75" customHeight="1">
      <c r="A38" s="13"/>
      <c r="B38" s="2"/>
      <c r="C38" s="84"/>
      <c r="D38" s="103"/>
      <c r="N38" s="104"/>
      <c r="O38" s="19"/>
      <c r="P38" s="2"/>
      <c r="Q38" s="2"/>
      <c r="R38" s="2"/>
      <c r="S38" s="2"/>
      <c r="T38" s="2"/>
      <c r="U38" s="2"/>
      <c r="V38" s="2"/>
      <c r="W38" s="2"/>
      <c r="X38" s="2"/>
      <c r="Y38" s="2"/>
      <c r="Z38" s="2"/>
    </row>
    <row r="39" ht="18.0" customHeight="1">
      <c r="A39" s="13"/>
      <c r="B39" s="101" t="s">
        <v>119</v>
      </c>
      <c r="C39" s="84"/>
      <c r="D39" s="103"/>
      <c r="N39" s="104"/>
      <c r="O39" s="93"/>
      <c r="P39" s="2"/>
      <c r="Q39" s="2"/>
      <c r="R39" s="2"/>
      <c r="S39" s="2"/>
      <c r="T39" s="2"/>
      <c r="U39" s="2"/>
      <c r="V39" s="2"/>
      <c r="W39" s="2"/>
      <c r="X39" s="2"/>
      <c r="Y39" s="2"/>
      <c r="Z39" s="2"/>
    </row>
    <row r="40" ht="18.0" customHeight="1">
      <c r="A40" s="13"/>
      <c r="B40" s="94" t="s">
        <v>116</v>
      </c>
      <c r="C40" s="84"/>
      <c r="D40" s="103"/>
      <c r="N40" s="104"/>
      <c r="O40" s="93"/>
      <c r="P40" s="2"/>
      <c r="Q40" s="2"/>
      <c r="R40" s="2"/>
      <c r="S40" s="2"/>
      <c r="T40" s="2"/>
      <c r="U40" s="2"/>
      <c r="V40" s="2"/>
      <c r="W40" s="2"/>
      <c r="X40" s="2"/>
      <c r="Y40" s="2"/>
      <c r="Z40" s="2"/>
    </row>
    <row r="41" ht="3.75" customHeight="1">
      <c r="A41" s="13"/>
      <c r="B41" s="2"/>
      <c r="C41" s="84"/>
      <c r="D41" s="103"/>
      <c r="N41" s="104"/>
      <c r="O41" s="19"/>
      <c r="P41" s="2"/>
      <c r="Q41" s="2"/>
      <c r="R41" s="2"/>
      <c r="S41" s="2"/>
      <c r="T41" s="2"/>
      <c r="U41" s="2"/>
      <c r="V41" s="2"/>
      <c r="W41" s="2"/>
      <c r="X41" s="2"/>
      <c r="Y41" s="2"/>
      <c r="Z41" s="2"/>
    </row>
    <row r="42" ht="18.0" customHeight="1">
      <c r="A42" s="13"/>
      <c r="B42" s="101" t="s">
        <v>119</v>
      </c>
      <c r="C42" s="84"/>
      <c r="D42" s="103"/>
      <c r="N42" s="104"/>
      <c r="O42" s="93"/>
      <c r="P42" s="2"/>
      <c r="Q42" s="2"/>
      <c r="R42" s="2"/>
      <c r="S42" s="2"/>
      <c r="T42" s="2"/>
      <c r="U42" s="2"/>
      <c r="V42" s="2"/>
      <c r="W42" s="2"/>
      <c r="X42" s="2"/>
      <c r="Y42" s="2"/>
      <c r="Z42" s="2"/>
    </row>
    <row r="43" ht="18.0" customHeight="1">
      <c r="A43" s="13"/>
      <c r="B43" s="98" t="s">
        <v>118</v>
      </c>
      <c r="C43" s="84"/>
      <c r="D43" s="90"/>
      <c r="E43" s="91"/>
      <c r="F43" s="91"/>
      <c r="G43" s="91"/>
      <c r="H43" s="91"/>
      <c r="I43" s="91"/>
      <c r="J43" s="91"/>
      <c r="K43" s="91"/>
      <c r="L43" s="91"/>
      <c r="M43" s="91"/>
      <c r="N43" s="92"/>
      <c r="O43" s="93"/>
      <c r="P43" s="2"/>
      <c r="Q43" s="2"/>
      <c r="R43" s="2"/>
      <c r="S43" s="2"/>
      <c r="T43" s="2"/>
      <c r="U43" s="2"/>
      <c r="V43" s="2"/>
      <c r="W43" s="2"/>
      <c r="X43" s="2"/>
      <c r="Y43" s="2"/>
      <c r="Z43" s="2"/>
    </row>
    <row r="44" ht="3.75" customHeight="1">
      <c r="A44" s="24"/>
      <c r="B44" s="17"/>
      <c r="C44" s="99"/>
      <c r="D44" s="17"/>
      <c r="E44" s="99"/>
      <c r="F44" s="99"/>
      <c r="G44" s="99"/>
      <c r="H44" s="99"/>
      <c r="I44" s="99"/>
      <c r="J44" s="99"/>
      <c r="K44" s="99"/>
      <c r="L44" s="99"/>
      <c r="M44" s="99"/>
      <c r="N44" s="99"/>
      <c r="O44" s="26"/>
      <c r="P44" s="2"/>
      <c r="Q44" s="2"/>
      <c r="R44" s="2"/>
      <c r="S44" s="2"/>
      <c r="T44" s="2"/>
      <c r="U44" s="2"/>
      <c r="V44" s="2"/>
      <c r="W44" s="2"/>
      <c r="X44" s="2"/>
      <c r="Y44" s="2"/>
      <c r="Z44" s="2"/>
    </row>
    <row r="45" ht="3.75" customHeight="1">
      <c r="A45" s="17"/>
      <c r="B45" s="17"/>
      <c r="C45" s="99"/>
      <c r="D45" s="17"/>
      <c r="E45" s="99"/>
      <c r="F45" s="99"/>
      <c r="G45" s="99"/>
      <c r="H45" s="99"/>
      <c r="I45" s="99"/>
      <c r="J45" s="99"/>
      <c r="K45" s="99"/>
      <c r="L45" s="99"/>
      <c r="M45" s="99"/>
      <c r="N45" s="99"/>
      <c r="O45" s="17"/>
      <c r="P45" s="2"/>
      <c r="Q45" s="2"/>
      <c r="R45" s="2"/>
      <c r="S45" s="2"/>
      <c r="T45" s="2"/>
      <c r="U45" s="2"/>
      <c r="V45" s="2"/>
      <c r="W45" s="2"/>
      <c r="X45" s="2"/>
      <c r="Y45" s="2"/>
      <c r="Z45" s="2"/>
    </row>
    <row r="46" ht="3.75" customHeight="1">
      <c r="A46" s="8"/>
      <c r="B46" s="9"/>
      <c r="C46" s="100"/>
      <c r="D46" s="9"/>
      <c r="E46" s="100"/>
      <c r="F46" s="100"/>
      <c r="G46" s="100"/>
      <c r="H46" s="100"/>
      <c r="I46" s="100"/>
      <c r="J46" s="100"/>
      <c r="K46" s="100"/>
      <c r="L46" s="100"/>
      <c r="M46" s="100"/>
      <c r="N46" s="100"/>
      <c r="O46" s="12"/>
      <c r="P46" s="2"/>
      <c r="Q46" s="2"/>
      <c r="R46" s="2"/>
      <c r="S46" s="2"/>
      <c r="T46" s="2"/>
      <c r="U46" s="2"/>
      <c r="V46" s="2"/>
      <c r="W46" s="2"/>
      <c r="X46" s="2"/>
      <c r="Y46" s="2"/>
      <c r="Z46" s="2"/>
    </row>
    <row r="47" ht="18.0" customHeight="1">
      <c r="A47" s="13"/>
      <c r="B47" s="105" t="s">
        <v>121</v>
      </c>
      <c r="C47" s="84"/>
      <c r="D47" s="85" t="s">
        <v>122</v>
      </c>
      <c r="E47" s="86"/>
      <c r="F47" s="86"/>
      <c r="G47" s="86"/>
      <c r="H47" s="86"/>
      <c r="I47" s="86"/>
      <c r="J47" s="86"/>
      <c r="K47" s="86"/>
      <c r="L47" s="86"/>
      <c r="M47" s="86"/>
      <c r="N47" s="87"/>
      <c r="O47" s="106"/>
      <c r="P47" s="2"/>
      <c r="Q47" s="2"/>
      <c r="R47" s="2"/>
      <c r="S47" s="2"/>
      <c r="T47" s="2"/>
      <c r="U47" s="2"/>
      <c r="V47" s="2"/>
      <c r="W47" s="2"/>
      <c r="X47" s="2"/>
      <c r="Y47" s="2"/>
      <c r="Z47" s="2"/>
    </row>
    <row r="48" ht="18.0" customHeight="1">
      <c r="A48" s="13"/>
      <c r="B48" s="89" t="s">
        <v>114</v>
      </c>
      <c r="C48" s="84"/>
      <c r="D48" s="90"/>
      <c r="E48" s="91"/>
      <c r="F48" s="91"/>
      <c r="G48" s="91"/>
      <c r="H48" s="91"/>
      <c r="I48" s="91"/>
      <c r="J48" s="91"/>
      <c r="K48" s="91"/>
      <c r="L48" s="91"/>
      <c r="M48" s="91"/>
      <c r="N48" s="92"/>
      <c r="O48" s="106"/>
      <c r="P48" s="2"/>
      <c r="Q48" s="2"/>
      <c r="R48" s="2"/>
      <c r="S48" s="2"/>
      <c r="T48" s="2"/>
      <c r="U48" s="2"/>
      <c r="V48" s="2"/>
      <c r="W48" s="2"/>
      <c r="X48" s="2"/>
      <c r="Y48" s="2"/>
      <c r="Z48" s="2"/>
    </row>
    <row r="49" ht="3.75" customHeight="1">
      <c r="A49" s="13"/>
      <c r="B49" s="2"/>
      <c r="C49" s="84"/>
      <c r="D49" s="2"/>
      <c r="E49" s="84"/>
      <c r="F49" s="84"/>
      <c r="G49" s="84"/>
      <c r="H49" s="84"/>
      <c r="I49" s="84"/>
      <c r="J49" s="84"/>
      <c r="K49" s="84"/>
      <c r="L49" s="84"/>
      <c r="M49" s="84"/>
      <c r="N49" s="84"/>
      <c r="O49" s="19"/>
      <c r="P49" s="2"/>
      <c r="Q49" s="2"/>
      <c r="R49" s="2"/>
      <c r="S49" s="2"/>
      <c r="T49" s="2"/>
      <c r="U49" s="2"/>
      <c r="V49" s="2"/>
      <c r="W49" s="2"/>
      <c r="X49" s="2"/>
      <c r="Y49" s="2"/>
      <c r="Z49" s="2"/>
    </row>
    <row r="50" ht="18.0" customHeight="1">
      <c r="A50" s="13"/>
      <c r="B50" s="105" t="s">
        <v>121</v>
      </c>
      <c r="C50" s="84"/>
      <c r="D50" s="85" t="s">
        <v>122</v>
      </c>
      <c r="E50" s="86"/>
      <c r="F50" s="86"/>
      <c r="G50" s="86"/>
      <c r="H50" s="86"/>
      <c r="I50" s="86"/>
      <c r="J50" s="86"/>
      <c r="K50" s="86"/>
      <c r="L50" s="86"/>
      <c r="M50" s="86"/>
      <c r="N50" s="87"/>
      <c r="O50" s="93"/>
      <c r="P50" s="2"/>
      <c r="Q50" s="2"/>
      <c r="R50" s="2"/>
      <c r="S50" s="2"/>
      <c r="T50" s="2"/>
      <c r="U50" s="2"/>
      <c r="V50" s="2"/>
      <c r="W50" s="2"/>
      <c r="X50" s="2"/>
      <c r="Y50" s="2"/>
      <c r="Z50" s="2"/>
    </row>
    <row r="51" ht="18.0" customHeight="1">
      <c r="A51" s="13"/>
      <c r="B51" s="94" t="s">
        <v>116</v>
      </c>
      <c r="C51" s="84"/>
      <c r="D51" s="90"/>
      <c r="E51" s="91"/>
      <c r="F51" s="91"/>
      <c r="G51" s="91"/>
      <c r="H51" s="91"/>
      <c r="I51" s="91"/>
      <c r="J51" s="91"/>
      <c r="K51" s="91"/>
      <c r="L51" s="91"/>
      <c r="M51" s="91"/>
      <c r="N51" s="92"/>
      <c r="O51" s="93"/>
      <c r="P51" s="2"/>
      <c r="Q51" s="2"/>
      <c r="R51" s="2"/>
      <c r="S51" s="2"/>
      <c r="T51" s="2"/>
      <c r="U51" s="2"/>
      <c r="V51" s="2"/>
      <c r="W51" s="2"/>
      <c r="X51" s="2"/>
      <c r="Y51" s="2"/>
      <c r="Z51" s="2"/>
    </row>
    <row r="52" ht="3.75" customHeight="1">
      <c r="A52" s="13"/>
      <c r="B52" s="2"/>
      <c r="C52" s="84"/>
      <c r="D52" s="2"/>
      <c r="E52" s="84"/>
      <c r="F52" s="84"/>
      <c r="G52" s="84"/>
      <c r="H52" s="84"/>
      <c r="I52" s="84"/>
      <c r="J52" s="84"/>
      <c r="K52" s="84"/>
      <c r="L52" s="84"/>
      <c r="M52" s="84"/>
      <c r="N52" s="84"/>
      <c r="O52" s="19"/>
      <c r="P52" s="2"/>
      <c r="Q52" s="2"/>
      <c r="R52" s="2"/>
      <c r="S52" s="2"/>
      <c r="T52" s="2"/>
      <c r="U52" s="2"/>
      <c r="V52" s="2"/>
      <c r="W52" s="2"/>
      <c r="X52" s="2"/>
      <c r="Y52" s="2"/>
      <c r="Z52" s="2"/>
    </row>
    <row r="53" ht="18.0" customHeight="1">
      <c r="A53" s="13"/>
      <c r="B53" s="105" t="s">
        <v>121</v>
      </c>
      <c r="C53" s="84"/>
      <c r="D53" s="85" t="s">
        <v>123</v>
      </c>
      <c r="E53" s="86"/>
      <c r="F53" s="86"/>
      <c r="G53" s="86"/>
      <c r="H53" s="86"/>
      <c r="I53" s="86"/>
      <c r="J53" s="86"/>
      <c r="K53" s="86"/>
      <c r="L53" s="86"/>
      <c r="M53" s="86"/>
      <c r="N53" s="87"/>
      <c r="O53" s="93"/>
      <c r="P53" s="2"/>
      <c r="Q53" s="2"/>
      <c r="R53" s="2"/>
      <c r="S53" s="2"/>
      <c r="T53" s="2"/>
      <c r="U53" s="2"/>
      <c r="V53" s="2"/>
      <c r="W53" s="2"/>
      <c r="X53" s="2"/>
      <c r="Y53" s="2"/>
      <c r="Z53" s="2"/>
    </row>
    <row r="54" ht="22.5" customHeight="1">
      <c r="A54" s="13"/>
      <c r="B54" s="98" t="s">
        <v>118</v>
      </c>
      <c r="C54" s="84"/>
      <c r="D54" s="90"/>
      <c r="E54" s="91"/>
      <c r="F54" s="91"/>
      <c r="G54" s="91"/>
      <c r="H54" s="91"/>
      <c r="I54" s="91"/>
      <c r="J54" s="91"/>
      <c r="K54" s="91"/>
      <c r="L54" s="91"/>
      <c r="M54" s="91"/>
      <c r="N54" s="92"/>
      <c r="O54" s="93"/>
      <c r="P54" s="2"/>
      <c r="Q54" s="2"/>
      <c r="R54" s="2"/>
      <c r="S54" s="2"/>
      <c r="T54" s="2"/>
      <c r="U54" s="2"/>
      <c r="V54" s="2"/>
      <c r="W54" s="2"/>
      <c r="X54" s="2"/>
      <c r="Y54" s="2"/>
      <c r="Z54" s="2"/>
    </row>
    <row r="55" ht="3.75" customHeight="1">
      <c r="A55" s="24"/>
      <c r="B55" s="17"/>
      <c r="C55" s="17"/>
      <c r="D55" s="17"/>
      <c r="E55" s="17"/>
      <c r="F55" s="17"/>
      <c r="G55" s="17"/>
      <c r="H55" s="17"/>
      <c r="I55" s="17"/>
      <c r="J55" s="17"/>
      <c r="K55" s="17"/>
      <c r="L55" s="17"/>
      <c r="M55" s="17"/>
      <c r="N55" s="17"/>
      <c r="O55" s="26"/>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07" t="s">
        <v>124</v>
      </c>
      <c r="B57" s="108"/>
      <c r="C57" s="109"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86"/>
      <c r="E57" s="86"/>
      <c r="F57" s="86"/>
      <c r="G57" s="86"/>
      <c r="H57" s="86"/>
      <c r="I57" s="86"/>
      <c r="J57" s="86"/>
      <c r="K57" s="86"/>
      <c r="L57" s="86"/>
      <c r="M57" s="86"/>
      <c r="N57" s="86"/>
      <c r="O57" s="87"/>
      <c r="P57" s="2"/>
      <c r="Q57" s="2"/>
      <c r="R57" s="2"/>
      <c r="S57" s="2"/>
      <c r="T57" s="2"/>
      <c r="U57" s="2"/>
      <c r="V57" s="2"/>
      <c r="W57" s="2"/>
      <c r="X57" s="2"/>
      <c r="Y57" s="2"/>
      <c r="Z57" s="2"/>
    </row>
    <row r="58" ht="39.75" customHeight="1">
      <c r="A58" s="90"/>
      <c r="B58" s="110"/>
      <c r="C58" s="111"/>
      <c r="D58" s="91"/>
      <c r="E58" s="91"/>
      <c r="F58" s="91"/>
      <c r="G58" s="91"/>
      <c r="H58" s="91"/>
      <c r="I58" s="91"/>
      <c r="J58" s="91"/>
      <c r="K58" s="91"/>
      <c r="L58" s="91"/>
      <c r="M58" s="91"/>
      <c r="N58" s="91"/>
      <c r="O58" s="92"/>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2" t="s">
        <v>125</v>
      </c>
      <c r="B2" s="113"/>
      <c r="C2" s="113"/>
      <c r="D2" s="113"/>
      <c r="E2" s="113"/>
      <c r="F2" s="113"/>
      <c r="G2" s="113"/>
      <c r="H2" s="113"/>
      <c r="I2" s="113"/>
      <c r="J2" s="2"/>
      <c r="K2" s="2"/>
      <c r="L2" s="2"/>
      <c r="M2" s="2"/>
      <c r="N2" s="2"/>
      <c r="O2" s="2"/>
      <c r="P2" s="2"/>
      <c r="Q2" s="2"/>
      <c r="R2" s="2"/>
      <c r="S2" s="2"/>
      <c r="T2" s="2"/>
      <c r="U2" s="2"/>
      <c r="V2" s="2"/>
      <c r="W2" s="2"/>
      <c r="X2" s="2"/>
      <c r="Y2" s="2"/>
      <c r="Z2" s="2"/>
    </row>
    <row r="3" ht="12.75" customHeight="1">
      <c r="A3" s="113"/>
      <c r="B3" s="112" t="s">
        <v>126</v>
      </c>
      <c r="C3" s="113"/>
      <c r="D3" s="113"/>
      <c r="E3" s="113"/>
      <c r="F3" s="113"/>
      <c r="G3" s="113"/>
      <c r="H3" s="113"/>
      <c r="I3" s="113"/>
      <c r="J3" s="2"/>
      <c r="K3" s="2"/>
      <c r="L3" s="2"/>
      <c r="M3" s="2"/>
      <c r="N3" s="2"/>
      <c r="O3" s="2"/>
      <c r="P3" s="2"/>
      <c r="Q3" s="2"/>
      <c r="R3" s="2"/>
      <c r="S3" s="2"/>
      <c r="T3" s="2"/>
      <c r="U3" s="2"/>
      <c r="V3" s="2"/>
      <c r="W3" s="2"/>
      <c r="X3" s="2"/>
      <c r="Y3" s="2"/>
      <c r="Z3" s="2"/>
    </row>
    <row r="4" ht="12.75" customHeight="1">
      <c r="A4" s="113"/>
      <c r="B4" s="112"/>
      <c r="C4" s="113"/>
      <c r="D4" s="113"/>
      <c r="E4" s="113"/>
      <c r="F4" s="113"/>
      <c r="G4" s="113"/>
      <c r="H4" s="113"/>
      <c r="I4" s="113"/>
      <c r="J4" s="2"/>
      <c r="K4" s="2"/>
      <c r="L4" s="2"/>
      <c r="M4" s="2"/>
      <c r="N4" s="2"/>
      <c r="O4" s="2"/>
      <c r="P4" s="2"/>
      <c r="Q4" s="2"/>
      <c r="R4" s="2"/>
      <c r="S4" s="2"/>
      <c r="T4" s="2"/>
      <c r="U4" s="2"/>
      <c r="V4" s="2"/>
      <c r="W4" s="2"/>
      <c r="X4" s="2"/>
      <c r="Y4" s="2"/>
      <c r="Z4" s="2"/>
    </row>
    <row r="5" ht="12.75" customHeight="1">
      <c r="A5" s="114"/>
      <c r="B5" s="115"/>
      <c r="C5" s="115"/>
      <c r="D5" s="6" t="s">
        <v>127</v>
      </c>
      <c r="E5" s="115"/>
      <c r="F5" s="40" t="s">
        <v>128</v>
      </c>
      <c r="G5" s="40"/>
      <c r="H5" s="40"/>
      <c r="I5" s="40"/>
      <c r="J5" s="2"/>
      <c r="K5" s="2"/>
      <c r="L5" s="2"/>
      <c r="M5" s="84" t="s">
        <v>129</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116" t="s">
        <v>130</v>
      </c>
      <c r="C8" s="2"/>
      <c r="D8" s="18">
        <v>0.0</v>
      </c>
      <c r="E8" s="2"/>
      <c r="F8" s="17"/>
      <c r="G8" s="17"/>
      <c r="H8" s="17"/>
      <c r="I8" s="17"/>
      <c r="J8" s="19"/>
      <c r="K8" s="2"/>
      <c r="L8" s="2"/>
      <c r="M8" s="68">
        <f>D8</f>
        <v>0</v>
      </c>
      <c r="N8" s="2"/>
      <c r="O8" s="2"/>
      <c r="P8" s="2"/>
      <c r="Q8" s="2"/>
      <c r="R8" s="2"/>
      <c r="S8" s="2"/>
      <c r="T8" s="2"/>
      <c r="U8" s="2"/>
      <c r="V8" s="2"/>
      <c r="W8" s="2"/>
      <c r="X8" s="2"/>
      <c r="Y8" s="2"/>
      <c r="Z8" s="2"/>
    </row>
    <row r="9" ht="13.5" customHeight="1">
      <c r="A9" s="13"/>
      <c r="B9" s="46"/>
      <c r="C9" s="2"/>
      <c r="D9" s="2"/>
      <c r="E9" s="2"/>
      <c r="F9" s="17"/>
      <c r="G9" s="17"/>
      <c r="H9" s="17"/>
      <c r="I9" s="17"/>
      <c r="J9" s="19"/>
      <c r="K9" s="2"/>
      <c r="L9" s="2"/>
      <c r="M9" s="2"/>
      <c r="N9" s="2"/>
      <c r="O9" s="2"/>
      <c r="P9" s="2"/>
      <c r="Q9" s="2"/>
      <c r="R9" s="2"/>
      <c r="S9" s="2"/>
      <c r="T9" s="2"/>
      <c r="U9" s="2"/>
      <c r="V9" s="2"/>
      <c r="W9" s="2"/>
      <c r="X9" s="2"/>
      <c r="Y9" s="2"/>
      <c r="Z9" s="2"/>
    </row>
    <row r="10" ht="13.5" customHeight="1">
      <c r="A10" s="13"/>
      <c r="B10" s="46"/>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1"/>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117" t="s">
        <v>131</v>
      </c>
      <c r="C13" s="2"/>
      <c r="D13" s="18">
        <v>0.0</v>
      </c>
      <c r="E13" s="2"/>
      <c r="F13" s="17"/>
      <c r="G13" s="17"/>
      <c r="H13" s="17"/>
      <c r="I13" s="17"/>
      <c r="J13" s="19"/>
      <c r="K13" s="2"/>
      <c r="L13" s="2"/>
      <c r="M13" s="68">
        <f>D13+D18+D23+D29</f>
        <v>0</v>
      </c>
      <c r="N13" s="2"/>
      <c r="O13" s="2"/>
      <c r="P13" s="2"/>
      <c r="Q13" s="2"/>
      <c r="R13" s="2"/>
      <c r="S13" s="2"/>
      <c r="T13" s="2"/>
      <c r="U13" s="2"/>
      <c r="V13" s="2"/>
      <c r="W13" s="2"/>
      <c r="X13" s="2"/>
      <c r="Y13" s="2"/>
      <c r="Z13" s="2"/>
    </row>
    <row r="14" ht="12.75" customHeight="1">
      <c r="A14" s="13"/>
      <c r="B14" s="46"/>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6"/>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1"/>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84"/>
      <c r="G17" s="84"/>
      <c r="H17" s="84"/>
      <c r="I17" s="84"/>
      <c r="J17" s="19"/>
      <c r="K17" s="2"/>
      <c r="L17" s="2"/>
      <c r="M17" s="2"/>
      <c r="N17" s="2"/>
      <c r="O17" s="2"/>
      <c r="P17" s="2"/>
      <c r="Q17" s="2"/>
      <c r="R17" s="2"/>
      <c r="S17" s="2"/>
      <c r="T17" s="2"/>
      <c r="U17" s="2"/>
      <c r="V17" s="2"/>
      <c r="W17" s="2"/>
      <c r="X17" s="2"/>
      <c r="Y17" s="2"/>
      <c r="Z17" s="2"/>
    </row>
    <row r="18" ht="13.5" customHeight="1">
      <c r="A18" s="13"/>
      <c r="B18" s="117" t="s">
        <v>132</v>
      </c>
      <c r="C18" s="2"/>
      <c r="D18" s="18">
        <v>0.0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6"/>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6"/>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1"/>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84"/>
      <c r="G22" s="84"/>
      <c r="H22" s="84"/>
      <c r="I22" s="84"/>
      <c r="J22" s="19"/>
      <c r="K22" s="2"/>
      <c r="L22" s="2"/>
      <c r="M22" s="2"/>
      <c r="N22" s="2"/>
      <c r="O22" s="2"/>
      <c r="P22" s="2"/>
      <c r="Q22" s="2"/>
      <c r="R22" s="2"/>
      <c r="S22" s="2"/>
      <c r="T22" s="2"/>
      <c r="U22" s="2"/>
      <c r="V22" s="2"/>
      <c r="W22" s="2"/>
      <c r="X22" s="2"/>
      <c r="Y22" s="2"/>
      <c r="Z22" s="2"/>
    </row>
    <row r="23" ht="13.5" customHeight="1">
      <c r="A23" s="13"/>
      <c r="B23" s="117" t="s">
        <v>133</v>
      </c>
      <c r="C23" s="2"/>
      <c r="D23" s="18">
        <v>0.0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6"/>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6"/>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6"/>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1"/>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84"/>
      <c r="G28" s="84"/>
      <c r="H28" s="84"/>
      <c r="I28" s="84"/>
      <c r="J28" s="19"/>
      <c r="K28" s="2"/>
      <c r="L28" s="2"/>
      <c r="M28" s="2"/>
      <c r="N28" s="2"/>
      <c r="O28" s="2"/>
      <c r="P28" s="2"/>
      <c r="Q28" s="2"/>
      <c r="R28" s="2"/>
      <c r="S28" s="2"/>
      <c r="T28" s="2"/>
      <c r="U28" s="2"/>
      <c r="V28" s="2"/>
      <c r="W28" s="2"/>
      <c r="X28" s="2"/>
      <c r="Y28" s="2"/>
      <c r="Z28" s="2"/>
    </row>
    <row r="29" ht="13.5" customHeight="1">
      <c r="A29" s="13"/>
      <c r="B29" s="117" t="s">
        <v>134</v>
      </c>
      <c r="C29" s="2"/>
      <c r="D29" s="18">
        <v>0.0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6"/>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6"/>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6"/>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1"/>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118" t="s">
        <v>135</v>
      </c>
      <c r="C35" s="2"/>
      <c r="D35" s="18">
        <v>0.0</v>
      </c>
      <c r="E35" s="2"/>
      <c r="F35" s="17"/>
      <c r="G35" s="17"/>
      <c r="H35" s="17"/>
      <c r="I35" s="17"/>
      <c r="J35" s="19"/>
      <c r="K35" s="2"/>
      <c r="L35" s="2"/>
      <c r="M35" s="68">
        <f>D35+D40+D45+D50</f>
        <v>0</v>
      </c>
      <c r="N35" s="2"/>
      <c r="O35" s="2"/>
      <c r="P35" s="2"/>
      <c r="Q35" s="2"/>
      <c r="R35" s="2"/>
      <c r="S35" s="2"/>
      <c r="T35" s="2"/>
      <c r="U35" s="2"/>
      <c r="V35" s="2"/>
      <c r="W35" s="2"/>
      <c r="X35" s="2"/>
      <c r="Y35" s="2"/>
      <c r="Z35" s="2"/>
    </row>
    <row r="36" ht="13.5" customHeight="1">
      <c r="A36" s="13"/>
      <c r="B36" s="46"/>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6"/>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1"/>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118" t="s">
        <v>136</v>
      </c>
      <c r="C40" s="2"/>
      <c r="D40" s="18">
        <v>0.0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6"/>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6"/>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1"/>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118" t="s">
        <v>137</v>
      </c>
      <c r="C45" s="2"/>
      <c r="D45" s="18">
        <v>0.0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6"/>
      <c r="C46" s="2"/>
      <c r="D46" s="49"/>
      <c r="E46" s="2"/>
      <c r="F46" s="17"/>
      <c r="G46" s="17"/>
      <c r="H46" s="17"/>
      <c r="I46" s="17"/>
      <c r="J46" s="19"/>
      <c r="K46" s="2"/>
      <c r="L46" s="2"/>
      <c r="M46" s="2"/>
      <c r="N46" s="2"/>
      <c r="O46" s="2"/>
      <c r="P46" s="2"/>
      <c r="Q46" s="2"/>
      <c r="R46" s="2"/>
      <c r="S46" s="2"/>
      <c r="T46" s="2"/>
      <c r="U46" s="2"/>
      <c r="V46" s="2"/>
      <c r="W46" s="2"/>
      <c r="X46" s="2"/>
      <c r="Y46" s="2"/>
      <c r="Z46" s="2"/>
    </row>
    <row r="47" ht="13.5" customHeight="1">
      <c r="A47" s="13"/>
      <c r="B47" s="46"/>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1"/>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118" t="s">
        <v>138</v>
      </c>
      <c r="C50" s="2"/>
      <c r="D50" s="18">
        <v>0.0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6"/>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6"/>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1"/>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119" t="s">
        <v>139</v>
      </c>
      <c r="C55" s="2"/>
      <c r="D55" s="18">
        <v>0.0</v>
      </c>
      <c r="E55" s="2"/>
      <c r="F55" s="17"/>
      <c r="G55" s="17"/>
      <c r="H55" s="17"/>
      <c r="I55" s="17"/>
      <c r="J55" s="19"/>
      <c r="K55" s="2"/>
      <c r="L55" s="2"/>
      <c r="M55" s="68">
        <f>D55+D61</f>
        <v>1</v>
      </c>
      <c r="N55" s="2"/>
      <c r="O55" s="2"/>
      <c r="P55" s="2"/>
      <c r="Q55" s="2"/>
      <c r="R55" s="2"/>
      <c r="S55" s="2"/>
      <c r="T55" s="2"/>
      <c r="U55" s="2"/>
      <c r="V55" s="2"/>
      <c r="W55" s="2"/>
      <c r="X55" s="2"/>
      <c r="Y55" s="2"/>
      <c r="Z55" s="2"/>
    </row>
    <row r="56" ht="12.75" customHeight="1">
      <c r="A56" s="13"/>
      <c r="B56" s="46"/>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6"/>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6"/>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1"/>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84"/>
      <c r="G60" s="84"/>
      <c r="H60" s="84"/>
      <c r="I60" s="84"/>
      <c r="J60" s="19"/>
      <c r="K60" s="2"/>
      <c r="L60" s="2"/>
      <c r="M60" s="2"/>
      <c r="N60" s="2"/>
      <c r="O60" s="2"/>
      <c r="P60" s="2"/>
      <c r="Q60" s="2"/>
      <c r="R60" s="2"/>
      <c r="S60" s="2"/>
      <c r="T60" s="2"/>
      <c r="U60" s="2"/>
      <c r="V60" s="2"/>
      <c r="W60" s="2"/>
      <c r="X60" s="2"/>
      <c r="Y60" s="2"/>
      <c r="Z60" s="2"/>
    </row>
    <row r="61" ht="13.5" customHeight="1">
      <c r="A61" s="13"/>
      <c r="B61" s="119" t="s">
        <v>140</v>
      </c>
      <c r="C61" s="2"/>
      <c r="D61" s="18">
        <v>1.0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6"/>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6"/>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6"/>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1"/>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4"/>
      <c r="B67" s="17"/>
      <c r="C67" s="17"/>
      <c r="D67" s="17"/>
      <c r="E67" s="17"/>
      <c r="F67" s="17"/>
      <c r="G67" s="17"/>
      <c r="H67" s="17"/>
      <c r="I67" s="17"/>
      <c r="J67" s="26"/>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141</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142</v>
      </c>
      <c r="B72" s="2"/>
      <c r="C72" s="2"/>
      <c r="D72" s="2"/>
      <c r="E72" s="2"/>
      <c r="F72" s="2"/>
      <c r="G72" s="5" t="s">
        <v>143</v>
      </c>
      <c r="H72" s="5" t="s">
        <v>144</v>
      </c>
      <c r="I72" s="5" t="s">
        <v>145</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120" t="str">
        <f>IF(M8+M13+M35+M55=0,"x","-")</f>
        <v>-</v>
      </c>
      <c r="H74" s="120" t="str">
        <f>IF(AND(G74="-",I74="-"),"x","-")</f>
        <v>x</v>
      </c>
      <c r="I74" s="120" t="str">
        <f>IF(OR((D8=1),(D35=1),(M13=4),(M13=3),(AND(M13=2,M35=3))),"x","-")</f>
        <v>-</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4"/>
      <c r="B76" s="17"/>
      <c r="C76" s="17"/>
      <c r="D76" s="17"/>
      <c r="E76" s="17"/>
      <c r="F76" s="17"/>
      <c r="G76" s="17"/>
      <c r="H76" s="17"/>
      <c r="I76" s="17"/>
      <c r="J76" s="26"/>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2" t="s">
        <v>125</v>
      </c>
      <c r="B2" s="113"/>
      <c r="C2" s="113"/>
      <c r="D2" s="113"/>
      <c r="E2" s="113"/>
      <c r="F2" s="113"/>
      <c r="G2" s="113"/>
      <c r="H2" s="113"/>
      <c r="I2" s="113"/>
      <c r="J2" s="113"/>
      <c r="K2" s="2"/>
      <c r="L2" s="2"/>
      <c r="M2" s="2"/>
      <c r="N2" s="2"/>
      <c r="O2" s="2"/>
      <c r="P2" s="2"/>
      <c r="Q2" s="2"/>
      <c r="R2" s="2"/>
      <c r="S2" s="2"/>
      <c r="T2" s="2"/>
      <c r="U2" s="2"/>
      <c r="V2" s="2"/>
      <c r="W2" s="2"/>
      <c r="X2" s="2"/>
      <c r="Y2" s="2"/>
      <c r="Z2" s="2"/>
    </row>
    <row r="3" ht="12.75" customHeight="1">
      <c r="A3" s="113"/>
      <c r="B3" s="112" t="s">
        <v>146</v>
      </c>
      <c r="C3" s="113"/>
      <c r="D3" s="113"/>
      <c r="E3" s="113"/>
      <c r="F3" s="113"/>
      <c r="G3" s="113"/>
      <c r="H3" s="113"/>
      <c r="I3" s="113"/>
      <c r="J3" s="113"/>
      <c r="K3" s="2"/>
      <c r="L3" s="2"/>
      <c r="M3" s="2"/>
      <c r="N3" s="2"/>
      <c r="O3" s="2"/>
      <c r="P3" s="2"/>
      <c r="Q3" s="2"/>
      <c r="R3" s="2"/>
      <c r="S3" s="2"/>
      <c r="T3" s="2"/>
      <c r="U3" s="2"/>
      <c r="V3" s="2"/>
      <c r="W3" s="2"/>
      <c r="X3" s="2"/>
      <c r="Y3" s="2"/>
      <c r="Z3" s="2"/>
    </row>
    <row r="4" ht="12.75" customHeight="1">
      <c r="A4" s="113"/>
      <c r="B4" s="112"/>
      <c r="C4" s="113"/>
      <c r="D4" s="113"/>
      <c r="E4" s="113"/>
      <c r="F4" s="113"/>
      <c r="G4" s="113"/>
      <c r="H4" s="113"/>
      <c r="I4" s="113"/>
      <c r="J4" s="113"/>
      <c r="K4" s="2"/>
      <c r="L4" s="2"/>
      <c r="M4" s="2"/>
      <c r="N4" s="2"/>
      <c r="O4" s="2"/>
      <c r="P4" s="2"/>
      <c r="Q4" s="2"/>
      <c r="R4" s="2"/>
      <c r="S4" s="2"/>
      <c r="T4" s="2"/>
      <c r="U4" s="2"/>
      <c r="V4" s="2"/>
      <c r="W4" s="2"/>
      <c r="X4" s="2"/>
      <c r="Y4" s="2"/>
      <c r="Z4" s="2"/>
    </row>
    <row r="5" ht="12.75" customHeight="1">
      <c r="A5" s="114"/>
      <c r="B5" s="115"/>
      <c r="C5" s="115"/>
      <c r="D5" s="121" t="s">
        <v>127</v>
      </c>
      <c r="E5" s="91"/>
      <c r="F5" s="40" t="s">
        <v>128</v>
      </c>
      <c r="G5" s="40"/>
      <c r="H5" s="40"/>
      <c r="I5" s="40"/>
      <c r="J5" s="2"/>
      <c r="K5" s="2"/>
      <c r="L5" s="2"/>
      <c r="M5" s="2"/>
      <c r="N5" s="84" t="s">
        <v>129</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116" t="s">
        <v>130</v>
      </c>
      <c r="C8" s="2"/>
      <c r="D8" s="18"/>
      <c r="E8" s="2"/>
      <c r="F8" s="17"/>
      <c r="G8" s="17"/>
      <c r="H8" s="17"/>
      <c r="I8" s="17"/>
      <c r="J8" s="17"/>
      <c r="K8" s="19"/>
      <c r="L8" s="2"/>
      <c r="M8" s="2"/>
      <c r="N8" s="68">
        <f>SUM(D8)</f>
        <v>0</v>
      </c>
      <c r="O8" s="2"/>
      <c r="P8" s="2"/>
      <c r="Q8" s="2"/>
      <c r="R8" s="2"/>
      <c r="S8" s="2"/>
      <c r="T8" s="2"/>
      <c r="U8" s="2"/>
      <c r="V8" s="2"/>
      <c r="W8" s="2"/>
      <c r="X8" s="2"/>
      <c r="Y8" s="2"/>
      <c r="Z8" s="2"/>
    </row>
    <row r="9" ht="15.75" customHeight="1">
      <c r="A9" s="13"/>
      <c r="B9" s="46"/>
      <c r="C9" s="2"/>
      <c r="D9" s="2"/>
      <c r="E9" s="2"/>
      <c r="F9" s="17"/>
      <c r="G9" s="17"/>
      <c r="H9" s="17"/>
      <c r="I9" s="17"/>
      <c r="J9" s="17"/>
      <c r="K9" s="19"/>
      <c r="L9" s="2"/>
      <c r="M9" s="2"/>
      <c r="N9" s="2"/>
      <c r="O9" s="2"/>
      <c r="P9" s="2"/>
      <c r="Q9" s="2"/>
      <c r="R9" s="2"/>
      <c r="S9" s="2"/>
      <c r="T9" s="2"/>
      <c r="U9" s="2"/>
      <c r="V9" s="2"/>
      <c r="W9" s="2"/>
      <c r="X9" s="2"/>
      <c r="Y9" s="2"/>
      <c r="Z9" s="2"/>
    </row>
    <row r="10" ht="15.75" customHeight="1">
      <c r="A10" s="13"/>
      <c r="B10" s="46"/>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51"/>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117" t="s">
        <v>131</v>
      </c>
      <c r="C13" s="2"/>
      <c r="D13" s="18"/>
      <c r="E13" s="2"/>
      <c r="F13" s="17"/>
      <c r="G13" s="17"/>
      <c r="H13" s="17"/>
      <c r="I13" s="17"/>
      <c r="J13" s="17"/>
      <c r="K13" s="19"/>
      <c r="L13" s="2"/>
      <c r="M13" s="2"/>
      <c r="N13" s="68">
        <f>D13+D18+D23+D28</f>
        <v>0</v>
      </c>
      <c r="O13" s="2"/>
      <c r="P13" s="2"/>
      <c r="Q13" s="2"/>
      <c r="R13" s="2"/>
      <c r="S13" s="2"/>
      <c r="T13" s="2"/>
      <c r="U13" s="2"/>
      <c r="V13" s="2"/>
      <c r="W13" s="2"/>
      <c r="X13" s="2"/>
      <c r="Y13" s="2"/>
      <c r="Z13" s="2"/>
    </row>
    <row r="14" ht="15.75" customHeight="1">
      <c r="A14" s="13"/>
      <c r="B14" s="46"/>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6"/>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51"/>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84"/>
      <c r="G17" s="84"/>
      <c r="H17" s="84"/>
      <c r="I17" s="84"/>
      <c r="J17" s="84"/>
      <c r="K17" s="19"/>
      <c r="L17" s="2"/>
      <c r="M17" s="2"/>
      <c r="N17" s="2"/>
      <c r="O17" s="2"/>
      <c r="P17" s="2"/>
      <c r="Q17" s="2"/>
      <c r="R17" s="2"/>
      <c r="S17" s="2"/>
      <c r="T17" s="2"/>
      <c r="U17" s="2"/>
      <c r="V17" s="2"/>
      <c r="W17" s="2"/>
      <c r="X17" s="2"/>
      <c r="Y17" s="2"/>
      <c r="Z17" s="2"/>
    </row>
    <row r="18" ht="15.75" customHeight="1">
      <c r="A18" s="13"/>
      <c r="B18" s="117" t="s">
        <v>132</v>
      </c>
      <c r="C18" s="2"/>
      <c r="D18" s="18"/>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6"/>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6"/>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51"/>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84"/>
      <c r="G22" s="84"/>
      <c r="H22" s="84"/>
      <c r="I22" s="84"/>
      <c r="J22" s="84"/>
      <c r="K22" s="19"/>
      <c r="L22" s="2"/>
      <c r="M22" s="2"/>
      <c r="N22" s="2"/>
      <c r="O22" s="2"/>
      <c r="P22" s="2"/>
      <c r="Q22" s="2"/>
      <c r="R22" s="2"/>
      <c r="S22" s="2"/>
      <c r="T22" s="2"/>
      <c r="U22" s="2"/>
      <c r="V22" s="2"/>
      <c r="W22" s="2"/>
      <c r="X22" s="2"/>
      <c r="Y22" s="2"/>
      <c r="Z22" s="2"/>
    </row>
    <row r="23" ht="15.75" customHeight="1">
      <c r="A23" s="13"/>
      <c r="B23" s="117" t="s">
        <v>133</v>
      </c>
      <c r="C23" s="2"/>
      <c r="D23" s="18"/>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6"/>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6"/>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51"/>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84"/>
      <c r="G27" s="84"/>
      <c r="H27" s="84"/>
      <c r="I27" s="84"/>
      <c r="J27" s="84"/>
      <c r="K27" s="19"/>
      <c r="L27" s="2"/>
      <c r="M27" s="2"/>
      <c r="N27" s="2"/>
      <c r="O27" s="2"/>
      <c r="P27" s="2"/>
      <c r="Q27" s="2"/>
      <c r="R27" s="2"/>
      <c r="S27" s="2"/>
      <c r="T27" s="2"/>
      <c r="U27" s="2"/>
      <c r="V27" s="2"/>
      <c r="W27" s="2"/>
      <c r="X27" s="2"/>
      <c r="Y27" s="2"/>
      <c r="Z27" s="2"/>
    </row>
    <row r="28" ht="15.75" customHeight="1">
      <c r="A28" s="13"/>
      <c r="B28" s="117" t="s">
        <v>134</v>
      </c>
      <c r="C28" s="2"/>
      <c r="D28" s="18"/>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6"/>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6"/>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51"/>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118" t="s">
        <v>135</v>
      </c>
      <c r="C33" s="2"/>
      <c r="D33" s="18"/>
      <c r="E33" s="2"/>
      <c r="F33" s="9"/>
      <c r="G33" s="9"/>
      <c r="H33" s="9"/>
      <c r="I33" s="9"/>
      <c r="J33" s="9"/>
      <c r="K33" s="19"/>
      <c r="L33" s="2"/>
      <c r="M33" s="2"/>
      <c r="N33" s="68">
        <f>D33+D38+D43+D48</f>
        <v>0</v>
      </c>
      <c r="O33" s="2"/>
      <c r="P33" s="2"/>
      <c r="Q33" s="2"/>
      <c r="R33" s="2"/>
      <c r="S33" s="2"/>
      <c r="T33" s="2"/>
      <c r="U33" s="2"/>
      <c r="V33" s="2"/>
      <c r="W33" s="2"/>
      <c r="X33" s="2"/>
      <c r="Y33" s="2"/>
      <c r="Z33" s="2"/>
    </row>
    <row r="34" ht="15.75" customHeight="1">
      <c r="A34" s="13"/>
      <c r="B34" s="46"/>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6"/>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51"/>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118" t="s">
        <v>136</v>
      </c>
      <c r="C38" s="2"/>
      <c r="D38" s="18"/>
      <c r="E38" s="2"/>
      <c r="F38" s="9"/>
      <c r="G38" s="9"/>
      <c r="H38" s="9"/>
      <c r="I38" s="9"/>
      <c r="J38" s="9"/>
      <c r="K38" s="19"/>
      <c r="L38" s="2"/>
      <c r="M38" s="2"/>
      <c r="N38" s="2"/>
      <c r="O38" s="2"/>
      <c r="P38" s="2"/>
      <c r="Q38" s="2"/>
      <c r="R38" s="2"/>
      <c r="S38" s="2"/>
      <c r="T38" s="2"/>
      <c r="U38" s="2"/>
      <c r="V38" s="2"/>
      <c r="W38" s="2"/>
      <c r="X38" s="2"/>
      <c r="Y38" s="2"/>
      <c r="Z38" s="2"/>
    </row>
    <row r="39" ht="15.75" customHeight="1">
      <c r="A39" s="13"/>
      <c r="B39" s="46"/>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6"/>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51"/>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118" t="s">
        <v>147</v>
      </c>
      <c r="C43" s="2"/>
      <c r="D43" s="18"/>
      <c r="E43" s="2"/>
      <c r="F43" s="9"/>
      <c r="G43" s="9"/>
      <c r="H43" s="9"/>
      <c r="I43" s="9"/>
      <c r="J43" s="9"/>
      <c r="K43" s="19"/>
      <c r="L43" s="2"/>
      <c r="M43" s="2"/>
      <c r="N43" s="2"/>
      <c r="O43" s="2"/>
      <c r="P43" s="2"/>
      <c r="Q43" s="2"/>
      <c r="R43" s="2"/>
      <c r="S43" s="2"/>
      <c r="T43" s="2"/>
      <c r="U43" s="2"/>
      <c r="V43" s="2"/>
      <c r="W43" s="2"/>
      <c r="X43" s="2"/>
      <c r="Y43" s="2"/>
      <c r="Z43" s="2"/>
    </row>
    <row r="44" ht="15.75" customHeight="1">
      <c r="A44" s="13"/>
      <c r="B44" s="46"/>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6"/>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51"/>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118" t="s">
        <v>138</v>
      </c>
      <c r="C48" s="2"/>
      <c r="D48" s="18"/>
      <c r="E48" s="2"/>
      <c r="F48" s="9"/>
      <c r="G48" s="9"/>
      <c r="H48" s="9"/>
      <c r="I48" s="9"/>
      <c r="J48" s="9"/>
      <c r="K48" s="19"/>
      <c r="L48" s="2"/>
      <c r="M48" s="2"/>
      <c r="N48" s="2"/>
      <c r="O48" s="2"/>
      <c r="P48" s="2"/>
      <c r="Q48" s="2"/>
      <c r="R48" s="2"/>
      <c r="S48" s="2"/>
      <c r="T48" s="2"/>
      <c r="U48" s="2"/>
      <c r="V48" s="2"/>
      <c r="W48" s="2"/>
      <c r="X48" s="2"/>
      <c r="Y48" s="2"/>
      <c r="Z48" s="2"/>
    </row>
    <row r="49" ht="16.5" customHeight="1">
      <c r="A49" s="13"/>
      <c r="B49" s="46"/>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6"/>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51"/>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119" t="s">
        <v>148</v>
      </c>
      <c r="C53" s="2"/>
      <c r="D53" s="18"/>
      <c r="E53" s="2"/>
      <c r="F53" s="9"/>
      <c r="G53" s="9"/>
      <c r="H53" s="9"/>
      <c r="I53" s="9"/>
      <c r="J53" s="9"/>
      <c r="K53" s="19"/>
      <c r="L53" s="2"/>
      <c r="M53" s="2"/>
      <c r="N53" s="68">
        <f>D53+D59</f>
        <v>0</v>
      </c>
      <c r="O53" s="2"/>
      <c r="P53" s="2"/>
      <c r="Q53" s="2"/>
      <c r="R53" s="2"/>
      <c r="S53" s="2"/>
      <c r="T53" s="2"/>
      <c r="U53" s="2"/>
      <c r="V53" s="2"/>
      <c r="W53" s="2"/>
      <c r="X53" s="2"/>
      <c r="Y53" s="2"/>
      <c r="Z53" s="2"/>
    </row>
    <row r="54" ht="15.75" customHeight="1">
      <c r="A54" s="13"/>
      <c r="B54" s="46"/>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6"/>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6"/>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51"/>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119" t="s">
        <v>149</v>
      </c>
      <c r="C59" s="2"/>
      <c r="D59" s="18"/>
      <c r="E59" s="2"/>
      <c r="F59" s="84"/>
      <c r="G59" s="84"/>
      <c r="H59" s="84"/>
      <c r="I59" s="84"/>
      <c r="J59" s="84"/>
      <c r="K59" s="19"/>
      <c r="L59" s="2"/>
      <c r="M59" s="2"/>
      <c r="N59" s="2"/>
      <c r="O59" s="2"/>
      <c r="P59" s="2"/>
      <c r="Q59" s="2"/>
      <c r="R59" s="2"/>
      <c r="S59" s="2"/>
      <c r="T59" s="2"/>
      <c r="U59" s="2"/>
      <c r="V59" s="2"/>
      <c r="W59" s="2"/>
      <c r="X59" s="2"/>
      <c r="Y59" s="2"/>
      <c r="Z59" s="2"/>
    </row>
    <row r="60" ht="15.75" customHeight="1">
      <c r="A60" s="13"/>
      <c r="B60" s="46"/>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6"/>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6"/>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51"/>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4"/>
      <c r="B65" s="17"/>
      <c r="C65" s="17"/>
      <c r="D65" s="17"/>
      <c r="E65" s="17"/>
      <c r="F65" s="17"/>
      <c r="G65" s="17"/>
      <c r="H65" s="17"/>
      <c r="I65" s="17"/>
      <c r="J65" s="17"/>
      <c r="K65" s="26"/>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150</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142</v>
      </c>
      <c r="B70" s="2"/>
      <c r="C70" s="2"/>
      <c r="D70" s="2"/>
      <c r="E70" s="2"/>
      <c r="F70" s="2"/>
      <c r="G70" s="5" t="s">
        <v>143</v>
      </c>
      <c r="H70" s="5" t="s">
        <v>144</v>
      </c>
      <c r="I70" s="5" t="s">
        <v>145</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120" t="str">
        <f>IF(N8+N13+N33+N53=0,"x","-")</f>
        <v>x</v>
      </c>
      <c r="H72" s="120" t="str">
        <f>IF(AND(G72="-",I72="-",J72="-"),"x","-")</f>
        <v>-</v>
      </c>
      <c r="I72" s="120" t="str">
        <f>IF(OR((AND(D33=1,J72="-")),(AND(N13=3,AND(N33&gt;0,N33&lt;4))),(AND(N13=2,N33=3))),"x","-")</f>
        <v>-</v>
      </c>
      <c r="J72" s="120" t="str">
        <f>IF(OR((N8=1),(N13=4),(AND(N13=3,N33=4))),"x","-")</f>
        <v>-</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4"/>
      <c r="B74" s="17"/>
      <c r="C74" s="17"/>
      <c r="D74" s="17"/>
      <c r="E74" s="17"/>
      <c r="F74" s="17"/>
      <c r="G74" s="17"/>
      <c r="H74" s="17"/>
      <c r="I74" s="17"/>
      <c r="J74" s="17"/>
      <c r="K74" s="26"/>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7"/>
      <c r="G1" s="2"/>
      <c r="H1" s="23"/>
      <c r="I1" s="2"/>
      <c r="J1" s="2"/>
      <c r="K1" s="2"/>
      <c r="L1" s="2"/>
      <c r="M1" s="2"/>
      <c r="N1" s="2"/>
      <c r="O1" s="2"/>
      <c r="P1" s="2"/>
      <c r="Q1" s="2"/>
      <c r="R1" s="2"/>
      <c r="S1" s="2"/>
      <c r="T1" s="2"/>
      <c r="U1" s="2"/>
      <c r="V1" s="2"/>
      <c r="W1" s="2"/>
      <c r="X1" s="2"/>
      <c r="Y1" s="2"/>
      <c r="Z1" s="2"/>
    </row>
    <row r="2" ht="13.5" customHeight="1">
      <c r="A2" s="122"/>
      <c r="B2" s="123" t="s">
        <v>151</v>
      </c>
      <c r="C2" s="2"/>
      <c r="D2" s="2"/>
      <c r="E2" s="5"/>
      <c r="F2" s="37"/>
      <c r="G2" s="2"/>
      <c r="H2" s="23"/>
      <c r="I2" s="2"/>
      <c r="J2" s="2"/>
      <c r="K2" s="2"/>
      <c r="L2" s="2"/>
      <c r="M2" s="2"/>
      <c r="N2" s="2"/>
      <c r="O2" s="2"/>
      <c r="P2" s="2"/>
      <c r="Q2" s="2"/>
      <c r="R2" s="2"/>
      <c r="S2" s="2"/>
      <c r="T2" s="2"/>
      <c r="U2" s="2"/>
      <c r="V2" s="2"/>
      <c r="W2" s="2"/>
      <c r="X2" s="2"/>
      <c r="Y2" s="2"/>
      <c r="Z2" s="2"/>
    </row>
    <row r="3">
      <c r="A3" s="122"/>
      <c r="B3" s="2"/>
      <c r="C3" s="2"/>
      <c r="D3" s="2"/>
      <c r="E3" s="5"/>
      <c r="F3" s="37"/>
      <c r="G3" s="2"/>
      <c r="H3" s="23"/>
      <c r="I3" s="2"/>
      <c r="J3" s="2"/>
      <c r="K3" s="2"/>
      <c r="L3" s="2"/>
      <c r="M3" s="2"/>
      <c r="N3" s="2"/>
      <c r="O3" s="2"/>
      <c r="P3" s="2"/>
      <c r="Q3" s="2"/>
      <c r="R3" s="2"/>
      <c r="S3" s="2"/>
      <c r="T3" s="2"/>
      <c r="U3" s="2"/>
      <c r="V3" s="2"/>
      <c r="W3" s="2"/>
      <c r="X3" s="2"/>
      <c r="Y3" s="2"/>
      <c r="Z3" s="2"/>
    </row>
    <row r="4">
      <c r="A4" s="5"/>
      <c r="B4" s="2"/>
      <c r="C4" s="2"/>
      <c r="D4" s="2"/>
      <c r="E4" s="5"/>
      <c r="F4" s="6" t="s">
        <v>152</v>
      </c>
      <c r="G4" s="2"/>
      <c r="H4" s="40" t="s">
        <v>153</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124"/>
      <c r="B6" s="125" t="s">
        <v>154</v>
      </c>
      <c r="C6" s="2"/>
      <c r="D6" s="44" t="s">
        <v>155</v>
      </c>
      <c r="E6" s="2"/>
      <c r="F6" s="126" t="s">
        <v>156</v>
      </c>
      <c r="G6" s="2"/>
      <c r="H6" s="17"/>
      <c r="I6" s="2"/>
      <c r="J6" s="2"/>
      <c r="K6" s="19"/>
      <c r="L6" s="2"/>
      <c r="M6" s="2" t="s">
        <v>157</v>
      </c>
      <c r="N6" s="2" t="s">
        <v>158</v>
      </c>
      <c r="O6" s="2" t="s">
        <v>159</v>
      </c>
      <c r="P6" s="2" t="s">
        <v>156</v>
      </c>
      <c r="Q6" s="2" t="s">
        <v>160</v>
      </c>
      <c r="R6" s="2" t="s">
        <v>161</v>
      </c>
      <c r="S6" s="2"/>
      <c r="T6" s="2"/>
      <c r="U6" s="2"/>
      <c r="V6" s="2"/>
      <c r="W6" s="2"/>
      <c r="X6" s="2"/>
      <c r="Y6" s="2"/>
      <c r="Z6" s="2"/>
    </row>
    <row r="7" ht="3.75" customHeight="1">
      <c r="A7" s="124"/>
      <c r="B7" s="46"/>
      <c r="C7" s="2"/>
      <c r="D7" s="2"/>
      <c r="E7" s="2"/>
      <c r="F7" s="127"/>
      <c r="G7" s="2"/>
      <c r="H7" s="2"/>
      <c r="I7" s="2"/>
      <c r="J7" s="2"/>
      <c r="K7" s="19"/>
      <c r="L7" s="2"/>
      <c r="M7" s="2"/>
      <c r="N7" s="2"/>
      <c r="O7" s="2"/>
      <c r="P7" s="2"/>
      <c r="Q7" s="2"/>
      <c r="R7" s="2"/>
      <c r="S7" s="2"/>
      <c r="T7" s="2"/>
      <c r="U7" s="2"/>
      <c r="V7" s="2"/>
      <c r="W7" s="2"/>
      <c r="X7" s="2"/>
      <c r="Y7" s="2"/>
      <c r="Z7" s="2"/>
    </row>
    <row r="8" ht="12.75" customHeight="1">
      <c r="A8" s="124"/>
      <c r="B8" s="46"/>
      <c r="C8" s="2"/>
      <c r="D8" s="44"/>
      <c r="E8" s="2"/>
      <c r="F8" s="128"/>
      <c r="G8" s="2"/>
      <c r="H8" s="17"/>
      <c r="I8" s="2"/>
      <c r="J8" s="2"/>
      <c r="K8" s="19"/>
      <c r="L8" s="2"/>
      <c r="M8" s="2"/>
      <c r="N8" s="2"/>
      <c r="O8" s="2"/>
      <c r="P8" s="2"/>
      <c r="Q8" s="2"/>
      <c r="R8" s="2"/>
      <c r="S8" s="2"/>
      <c r="T8" s="2"/>
      <c r="U8" s="2"/>
      <c r="V8" s="2"/>
      <c r="W8" s="2"/>
      <c r="X8" s="2"/>
      <c r="Y8" s="2"/>
      <c r="Z8" s="2"/>
    </row>
    <row r="9" ht="3.75" customHeight="1">
      <c r="A9" s="124"/>
      <c r="B9" s="46"/>
      <c r="C9" s="2"/>
      <c r="D9" s="2"/>
      <c r="E9" s="2"/>
      <c r="F9" s="127"/>
      <c r="G9" s="2"/>
      <c r="H9" s="2"/>
      <c r="I9" s="2"/>
      <c r="J9" s="2"/>
      <c r="K9" s="19"/>
      <c r="L9" s="2"/>
      <c r="M9" s="2"/>
      <c r="N9" s="2"/>
      <c r="O9" s="2"/>
      <c r="P9" s="2"/>
      <c r="Q9" s="2"/>
      <c r="R9" s="2"/>
      <c r="S9" s="2"/>
      <c r="T9" s="2"/>
      <c r="U9" s="2"/>
      <c r="V9" s="2"/>
      <c r="W9" s="2"/>
      <c r="X9" s="2"/>
      <c r="Y9" s="2"/>
      <c r="Z9" s="2"/>
    </row>
    <row r="10" ht="50.25" customHeight="1">
      <c r="A10" s="124"/>
      <c r="B10" s="46"/>
      <c r="C10" s="2"/>
      <c r="D10" s="62" t="s">
        <v>162</v>
      </c>
      <c r="E10" s="129"/>
      <c r="F10" s="126" t="s">
        <v>163</v>
      </c>
      <c r="G10" s="2"/>
      <c r="H10" s="17" t="s">
        <v>164</v>
      </c>
      <c r="I10" s="2"/>
      <c r="J10" s="2"/>
      <c r="K10" s="19"/>
      <c r="L10" s="2"/>
      <c r="M10" s="2" t="s">
        <v>165</v>
      </c>
      <c r="N10" s="2" t="s">
        <v>166</v>
      </c>
      <c r="O10" s="2" t="s">
        <v>167</v>
      </c>
      <c r="P10" s="2" t="s">
        <v>163</v>
      </c>
      <c r="Q10" s="2"/>
      <c r="R10" s="2"/>
      <c r="S10" s="2"/>
      <c r="T10" s="2"/>
      <c r="U10" s="2"/>
      <c r="V10" s="2"/>
      <c r="W10" s="2"/>
      <c r="X10" s="2"/>
      <c r="Y10" s="2"/>
      <c r="Z10" s="2"/>
    </row>
    <row r="11" ht="13.5" customHeight="1">
      <c r="A11" s="124"/>
      <c r="B11" s="46"/>
      <c r="C11" s="2"/>
      <c r="D11" s="44" t="s">
        <v>168</v>
      </c>
      <c r="E11" s="129"/>
      <c r="F11" s="126" t="s">
        <v>169</v>
      </c>
      <c r="G11" s="2"/>
      <c r="H11" s="17"/>
      <c r="I11" s="2"/>
      <c r="J11" s="2"/>
      <c r="K11" s="19"/>
      <c r="L11" s="2"/>
      <c r="M11" s="2" t="s">
        <v>169</v>
      </c>
      <c r="N11" s="2" t="s">
        <v>170</v>
      </c>
      <c r="O11" s="2" t="s">
        <v>165</v>
      </c>
      <c r="P11" s="2"/>
      <c r="Q11" s="2"/>
      <c r="R11" s="2"/>
      <c r="S11" s="2"/>
      <c r="T11" s="2"/>
      <c r="U11" s="2"/>
      <c r="V11" s="2"/>
      <c r="W11" s="2"/>
      <c r="X11" s="2"/>
      <c r="Y11" s="2"/>
      <c r="Z11" s="2"/>
    </row>
    <row r="12" ht="13.5" customHeight="1">
      <c r="A12" s="124"/>
      <c r="B12" s="51"/>
      <c r="C12" s="2"/>
      <c r="D12" s="44" t="s">
        <v>171</v>
      </c>
      <c r="E12" s="129"/>
      <c r="F12" s="126"/>
      <c r="G12" s="2"/>
      <c r="H12" s="17"/>
      <c r="I12" s="2"/>
      <c r="J12" s="2"/>
      <c r="K12" s="19"/>
      <c r="L12" s="2"/>
      <c r="M12" s="2"/>
      <c r="N12" s="2"/>
      <c r="O12" s="2"/>
      <c r="P12" s="2"/>
      <c r="Q12" s="2"/>
      <c r="R12" s="2"/>
      <c r="S12" s="2"/>
      <c r="T12" s="2"/>
      <c r="U12" s="2"/>
      <c r="V12" s="2"/>
      <c r="W12" s="2"/>
      <c r="X12" s="2"/>
      <c r="Y12" s="2"/>
      <c r="Z12" s="2"/>
    </row>
    <row r="13" ht="7.5" customHeight="1">
      <c r="A13" s="124"/>
      <c r="B13" s="21"/>
      <c r="C13" s="2"/>
      <c r="D13" s="2"/>
      <c r="E13" s="2"/>
      <c r="F13" s="127"/>
      <c r="G13" s="2"/>
      <c r="H13" s="2"/>
      <c r="I13" s="2"/>
      <c r="J13" s="2"/>
      <c r="K13" s="19"/>
      <c r="L13" s="2"/>
      <c r="M13" s="2"/>
      <c r="N13" s="2"/>
      <c r="O13" s="2"/>
      <c r="P13" s="2"/>
      <c r="Q13" s="2"/>
      <c r="R13" s="2"/>
      <c r="S13" s="2"/>
      <c r="T13" s="2"/>
      <c r="U13" s="2"/>
      <c r="V13" s="2"/>
      <c r="W13" s="2"/>
      <c r="X13" s="2"/>
      <c r="Y13" s="2"/>
      <c r="Z13" s="2"/>
    </row>
    <row r="14" ht="13.5" customHeight="1">
      <c r="A14" s="124"/>
      <c r="B14" s="130" t="s">
        <v>172</v>
      </c>
      <c r="C14" s="2"/>
      <c r="D14" s="44" t="s">
        <v>173</v>
      </c>
      <c r="E14" s="2"/>
      <c r="F14" s="126" t="s">
        <v>159</v>
      </c>
      <c r="G14" s="2"/>
      <c r="H14" s="17"/>
      <c r="I14" s="2"/>
      <c r="J14" s="2"/>
      <c r="K14" s="19"/>
      <c r="L14" s="2"/>
      <c r="M14" s="2" t="s">
        <v>157</v>
      </c>
      <c r="N14" s="2" t="s">
        <v>158</v>
      </c>
      <c r="O14" s="2" t="s">
        <v>159</v>
      </c>
      <c r="P14" s="2" t="s">
        <v>156</v>
      </c>
      <c r="Q14" s="2" t="s">
        <v>160</v>
      </c>
      <c r="R14" s="2" t="s">
        <v>161</v>
      </c>
      <c r="S14" s="2"/>
      <c r="T14" s="2"/>
      <c r="U14" s="2"/>
      <c r="V14" s="2"/>
      <c r="W14" s="2"/>
      <c r="X14" s="2"/>
      <c r="Y14" s="2"/>
      <c r="Z14" s="2"/>
    </row>
    <row r="15" ht="3.75" customHeight="1">
      <c r="A15" s="124"/>
      <c r="B15" s="46"/>
      <c r="C15" s="2"/>
      <c r="D15" s="2"/>
      <c r="E15" s="2"/>
      <c r="F15" s="127"/>
      <c r="G15" s="2"/>
      <c r="H15" s="2"/>
      <c r="I15" s="2"/>
      <c r="J15" s="2"/>
      <c r="K15" s="19"/>
      <c r="L15" s="2"/>
      <c r="M15" s="2"/>
      <c r="N15" s="2"/>
      <c r="O15" s="2"/>
      <c r="P15" s="2"/>
      <c r="Q15" s="2"/>
      <c r="R15" s="2"/>
      <c r="S15" s="2"/>
      <c r="T15" s="2"/>
      <c r="U15" s="2"/>
      <c r="V15" s="2"/>
      <c r="W15" s="2"/>
      <c r="X15" s="2"/>
      <c r="Y15" s="2"/>
      <c r="Z15" s="2"/>
    </row>
    <row r="16" ht="13.5" customHeight="1">
      <c r="A16" s="124"/>
      <c r="B16" s="46"/>
      <c r="C16" s="2"/>
      <c r="D16" s="44"/>
      <c r="E16" s="2"/>
      <c r="F16" s="128"/>
      <c r="G16" s="2"/>
      <c r="H16" s="17"/>
      <c r="I16" s="2"/>
      <c r="J16" s="2"/>
      <c r="K16" s="19"/>
      <c r="L16" s="2"/>
      <c r="M16" s="2"/>
      <c r="N16" s="2"/>
      <c r="O16" s="2"/>
      <c r="P16" s="2"/>
      <c r="Q16" s="2"/>
      <c r="R16" s="2"/>
      <c r="S16" s="2"/>
      <c r="T16" s="2"/>
      <c r="U16" s="2"/>
      <c r="V16" s="2"/>
      <c r="W16" s="2"/>
      <c r="X16" s="2"/>
      <c r="Y16" s="2"/>
      <c r="Z16" s="2"/>
    </row>
    <row r="17" ht="3.75" customHeight="1">
      <c r="A17" s="124"/>
      <c r="B17" s="46"/>
      <c r="C17" s="2"/>
      <c r="D17" s="2"/>
      <c r="E17" s="2"/>
      <c r="F17" s="127"/>
      <c r="G17" s="2"/>
      <c r="H17" s="2"/>
      <c r="I17" s="2"/>
      <c r="J17" s="2"/>
      <c r="K17" s="19"/>
      <c r="L17" s="2"/>
      <c r="M17" s="2"/>
      <c r="N17" s="2"/>
      <c r="O17" s="2"/>
      <c r="P17" s="2"/>
      <c r="Q17" s="2"/>
      <c r="R17" s="2"/>
      <c r="S17" s="2"/>
      <c r="T17" s="2"/>
      <c r="U17" s="2"/>
      <c r="V17" s="2"/>
      <c r="W17" s="2"/>
      <c r="X17" s="2"/>
      <c r="Y17" s="2"/>
      <c r="Z17" s="2"/>
    </row>
    <row r="18" ht="50.25" customHeight="1">
      <c r="A18" s="124"/>
      <c r="B18" s="46"/>
      <c r="C18" s="2"/>
      <c r="D18" s="62" t="s">
        <v>162</v>
      </c>
      <c r="E18" s="2"/>
      <c r="F18" s="126" t="s">
        <v>167</v>
      </c>
      <c r="G18" s="2"/>
      <c r="H18" s="17" t="s">
        <v>174</v>
      </c>
      <c r="I18" s="2"/>
      <c r="J18" s="2"/>
      <c r="K18" s="19"/>
      <c r="L18" s="2"/>
      <c r="M18" s="2" t="s">
        <v>165</v>
      </c>
      <c r="N18" s="2" t="s">
        <v>166</v>
      </c>
      <c r="O18" s="2" t="s">
        <v>167</v>
      </c>
      <c r="P18" s="2" t="s">
        <v>163</v>
      </c>
      <c r="Q18" s="2"/>
      <c r="R18" s="2"/>
      <c r="S18" s="2"/>
      <c r="T18" s="2"/>
      <c r="U18" s="2"/>
      <c r="V18" s="2"/>
      <c r="W18" s="2"/>
      <c r="X18" s="2"/>
      <c r="Y18" s="2"/>
      <c r="Z18" s="2"/>
    </row>
    <row r="19" ht="13.5" customHeight="1">
      <c r="A19" s="124"/>
      <c r="B19" s="46"/>
      <c r="C19" s="2"/>
      <c r="D19" s="44" t="s">
        <v>168</v>
      </c>
      <c r="E19" s="2"/>
      <c r="F19" s="126" t="s">
        <v>169</v>
      </c>
      <c r="G19" s="2"/>
      <c r="H19" s="17"/>
      <c r="I19" s="2"/>
      <c r="J19" s="2"/>
      <c r="K19" s="19"/>
      <c r="L19" s="2"/>
      <c r="M19" s="2" t="s">
        <v>169</v>
      </c>
      <c r="N19" s="2" t="s">
        <v>170</v>
      </c>
      <c r="O19" s="2" t="s">
        <v>165</v>
      </c>
      <c r="P19" s="2"/>
      <c r="Q19" s="2"/>
      <c r="R19" s="2"/>
      <c r="S19" s="2"/>
      <c r="T19" s="2"/>
      <c r="U19" s="2"/>
      <c r="V19" s="2"/>
      <c r="W19" s="2"/>
      <c r="X19" s="2"/>
      <c r="Y19" s="2"/>
      <c r="Z19" s="2"/>
    </row>
    <row r="20" ht="13.5" customHeight="1">
      <c r="A20" s="124"/>
      <c r="B20" s="51"/>
      <c r="C20" s="2"/>
      <c r="D20" s="44" t="s">
        <v>171</v>
      </c>
      <c r="E20" s="2"/>
      <c r="F20" s="126">
        <v>5.0</v>
      </c>
      <c r="G20" s="2"/>
      <c r="H20" s="17"/>
      <c r="I20" s="2"/>
      <c r="J20" s="2"/>
      <c r="K20" s="19"/>
      <c r="L20" s="2"/>
      <c r="M20" s="2"/>
      <c r="N20" s="2"/>
      <c r="O20" s="2"/>
      <c r="P20" s="2"/>
      <c r="Q20" s="2"/>
      <c r="R20" s="2"/>
      <c r="S20" s="2"/>
      <c r="T20" s="2"/>
      <c r="U20" s="2"/>
      <c r="V20" s="2"/>
      <c r="W20" s="2"/>
      <c r="X20" s="2"/>
      <c r="Y20" s="2"/>
      <c r="Z20" s="2"/>
    </row>
    <row r="21" ht="7.5" customHeight="1">
      <c r="A21" s="124"/>
      <c r="B21" s="21"/>
      <c r="C21" s="2"/>
      <c r="D21" s="2"/>
      <c r="E21" s="2"/>
      <c r="F21" s="127"/>
      <c r="G21" s="2"/>
      <c r="H21" s="127"/>
      <c r="I21" s="2"/>
      <c r="J21" s="2"/>
      <c r="K21" s="19"/>
      <c r="L21" s="2"/>
      <c r="M21" s="2"/>
      <c r="N21" s="2"/>
      <c r="O21" s="2"/>
      <c r="P21" s="2"/>
      <c r="Q21" s="2"/>
      <c r="R21" s="2"/>
      <c r="S21" s="2"/>
      <c r="T21" s="2"/>
      <c r="U21" s="2"/>
      <c r="V21" s="2"/>
      <c r="W21" s="2"/>
      <c r="X21" s="2"/>
      <c r="Y21" s="2"/>
      <c r="Z21" s="2"/>
    </row>
    <row r="22" ht="13.5" customHeight="1">
      <c r="A22" s="124"/>
      <c r="B22" s="131" t="s">
        <v>175</v>
      </c>
      <c r="C22" s="2"/>
      <c r="D22" s="44" t="s">
        <v>176</v>
      </c>
      <c r="E22" s="2"/>
      <c r="F22" s="126" t="s">
        <v>177</v>
      </c>
      <c r="G22" s="2"/>
      <c r="H22" s="132"/>
      <c r="I22" s="2"/>
      <c r="J22" s="2"/>
      <c r="K22" s="19"/>
      <c r="L22" s="2"/>
      <c r="M22" s="2" t="s">
        <v>158</v>
      </c>
      <c r="N22" s="2" t="s">
        <v>177</v>
      </c>
      <c r="O22" s="2" t="s">
        <v>157</v>
      </c>
      <c r="P22" s="2" t="s">
        <v>178</v>
      </c>
      <c r="Q22" s="2" t="s">
        <v>161</v>
      </c>
      <c r="R22" s="2"/>
      <c r="S22" s="2"/>
      <c r="T22" s="2"/>
      <c r="U22" s="2"/>
      <c r="V22" s="2"/>
      <c r="W22" s="2"/>
      <c r="X22" s="2"/>
      <c r="Y22" s="2"/>
      <c r="Z22" s="2"/>
    </row>
    <row r="23" ht="3.75" customHeight="1">
      <c r="A23" s="124"/>
      <c r="B23" s="46"/>
      <c r="C23" s="2"/>
      <c r="D23" s="2"/>
      <c r="E23" s="2"/>
      <c r="F23" s="127"/>
      <c r="G23" s="2"/>
      <c r="H23" s="2"/>
      <c r="I23" s="2"/>
      <c r="J23" s="2"/>
      <c r="K23" s="19"/>
      <c r="L23" s="2"/>
      <c r="M23" s="2"/>
      <c r="N23" s="2"/>
      <c r="O23" s="2"/>
      <c r="P23" s="2"/>
      <c r="Q23" s="2"/>
      <c r="R23" s="2"/>
      <c r="S23" s="2"/>
      <c r="T23" s="2"/>
      <c r="U23" s="2"/>
      <c r="V23" s="2"/>
      <c r="W23" s="2"/>
      <c r="X23" s="2"/>
      <c r="Y23" s="2"/>
      <c r="Z23" s="2"/>
    </row>
    <row r="24" ht="12.75" customHeight="1">
      <c r="A24" s="124"/>
      <c r="B24" s="46"/>
      <c r="C24" s="2"/>
      <c r="D24" s="44"/>
      <c r="E24" s="2"/>
      <c r="F24" s="128"/>
      <c r="G24" s="2"/>
      <c r="H24" s="17"/>
      <c r="I24" s="2"/>
      <c r="J24" s="2"/>
      <c r="K24" s="19"/>
      <c r="L24" s="2"/>
      <c r="M24" s="2"/>
      <c r="N24" s="2"/>
      <c r="O24" s="2"/>
      <c r="P24" s="2"/>
      <c r="Q24" s="2"/>
      <c r="R24" s="2"/>
      <c r="S24" s="2"/>
      <c r="T24" s="2"/>
      <c r="U24" s="2"/>
      <c r="V24" s="2"/>
      <c r="W24" s="2"/>
      <c r="X24" s="2"/>
      <c r="Y24" s="2"/>
      <c r="Z24" s="2"/>
    </row>
    <row r="25" ht="3.75" customHeight="1">
      <c r="A25" s="124"/>
      <c r="B25" s="46"/>
      <c r="C25" s="2"/>
      <c r="D25" s="2"/>
      <c r="E25" s="2"/>
      <c r="F25" s="127"/>
      <c r="G25" s="2"/>
      <c r="H25" s="2"/>
      <c r="I25" s="2"/>
      <c r="J25" s="2"/>
      <c r="K25" s="19"/>
      <c r="L25" s="2"/>
      <c r="M25" s="2"/>
      <c r="N25" s="2"/>
      <c r="O25" s="2"/>
      <c r="P25" s="2"/>
      <c r="Q25" s="2"/>
      <c r="R25" s="2"/>
      <c r="S25" s="2"/>
      <c r="T25" s="2"/>
      <c r="U25" s="2"/>
      <c r="V25" s="2"/>
      <c r="W25" s="2"/>
      <c r="X25" s="2"/>
      <c r="Y25" s="2"/>
      <c r="Z25" s="2"/>
    </row>
    <row r="26" ht="50.25" customHeight="1">
      <c r="A26" s="124"/>
      <c r="B26" s="46"/>
      <c r="C26" s="2"/>
      <c r="D26" s="62" t="s">
        <v>162</v>
      </c>
      <c r="E26" s="2"/>
      <c r="F26" s="126" t="s">
        <v>165</v>
      </c>
      <c r="G26" s="2"/>
      <c r="H26" s="17" t="s">
        <v>179</v>
      </c>
      <c r="I26" s="2"/>
      <c r="J26" s="2"/>
      <c r="K26" s="19"/>
      <c r="L26" s="2"/>
      <c r="M26" s="2" t="s">
        <v>165</v>
      </c>
      <c r="N26" s="2" t="s">
        <v>166</v>
      </c>
      <c r="O26" s="2" t="s">
        <v>167</v>
      </c>
      <c r="P26" s="2" t="s">
        <v>163</v>
      </c>
      <c r="Q26" s="2"/>
      <c r="R26" s="2"/>
      <c r="S26" s="2"/>
      <c r="T26" s="2"/>
      <c r="U26" s="2"/>
      <c r="V26" s="2"/>
      <c r="W26" s="2"/>
      <c r="X26" s="2"/>
      <c r="Y26" s="2"/>
      <c r="Z26" s="2"/>
    </row>
    <row r="27" ht="13.5" customHeight="1">
      <c r="A27" s="124"/>
      <c r="B27" s="46"/>
      <c r="C27" s="2"/>
      <c r="D27" s="44" t="s">
        <v>168</v>
      </c>
      <c r="E27" s="2"/>
      <c r="F27" s="126" t="s">
        <v>169</v>
      </c>
      <c r="G27" s="2"/>
      <c r="H27" s="17"/>
      <c r="I27" s="2"/>
      <c r="J27" s="2"/>
      <c r="K27" s="19"/>
      <c r="L27" s="2"/>
      <c r="M27" s="2" t="s">
        <v>169</v>
      </c>
      <c r="N27" s="2" t="s">
        <v>170</v>
      </c>
      <c r="O27" s="2" t="s">
        <v>165</v>
      </c>
      <c r="P27" s="2"/>
      <c r="Q27" s="2"/>
      <c r="R27" s="2"/>
      <c r="S27" s="2"/>
      <c r="T27" s="2"/>
      <c r="U27" s="2"/>
      <c r="V27" s="2"/>
      <c r="W27" s="2"/>
      <c r="X27" s="2"/>
      <c r="Y27" s="2"/>
      <c r="Z27" s="2"/>
    </row>
    <row r="28" ht="13.5" customHeight="1">
      <c r="A28" s="124"/>
      <c r="B28" s="51"/>
      <c r="C28" s="2"/>
      <c r="D28" s="44" t="s">
        <v>171</v>
      </c>
      <c r="E28" s="2"/>
      <c r="F28" s="126">
        <v>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127"/>
      <c r="G29" s="2"/>
      <c r="H29" s="2"/>
      <c r="I29" s="2"/>
      <c r="J29" s="2"/>
      <c r="K29" s="19"/>
      <c r="L29" s="2"/>
      <c r="M29" s="2"/>
      <c r="N29" s="2"/>
      <c r="O29" s="2"/>
      <c r="P29" s="2"/>
      <c r="Q29" s="2"/>
      <c r="R29" s="2"/>
      <c r="S29" s="2"/>
      <c r="T29" s="2"/>
      <c r="U29" s="2"/>
      <c r="V29" s="2"/>
      <c r="W29" s="2"/>
      <c r="X29" s="2"/>
      <c r="Y29" s="2"/>
      <c r="Z29" s="2"/>
    </row>
    <row r="30" ht="12.75" customHeight="1">
      <c r="A30" s="124"/>
      <c r="B30" s="133" t="s">
        <v>180</v>
      </c>
      <c r="C30" s="2"/>
      <c r="D30" s="44" t="s">
        <v>181</v>
      </c>
      <c r="E30" s="2"/>
      <c r="F30" s="126" t="s">
        <v>177</v>
      </c>
      <c r="G30" s="2"/>
      <c r="H30" s="17"/>
      <c r="I30" s="2"/>
      <c r="J30" s="2"/>
      <c r="K30" s="19"/>
      <c r="L30" s="2"/>
      <c r="M30" s="2" t="s">
        <v>158</v>
      </c>
      <c r="N30" s="2" t="s">
        <v>177</v>
      </c>
      <c r="O30" s="2" t="s">
        <v>157</v>
      </c>
      <c r="P30" s="2" t="s">
        <v>178</v>
      </c>
      <c r="Q30" s="2" t="s">
        <v>161</v>
      </c>
      <c r="R30" s="2"/>
      <c r="S30" s="2"/>
      <c r="T30" s="2"/>
      <c r="U30" s="2"/>
      <c r="V30" s="2"/>
      <c r="W30" s="2"/>
      <c r="X30" s="2"/>
      <c r="Y30" s="2"/>
      <c r="Z30" s="2"/>
    </row>
    <row r="31" ht="3.75" customHeight="1">
      <c r="A31" s="124"/>
      <c r="B31" s="46"/>
      <c r="C31" s="2"/>
      <c r="D31" s="2"/>
      <c r="E31" s="2"/>
      <c r="F31" s="127"/>
      <c r="G31" s="2"/>
      <c r="H31" s="2"/>
      <c r="I31" s="2"/>
      <c r="J31" s="2"/>
      <c r="K31" s="19"/>
      <c r="L31" s="2"/>
      <c r="M31" s="2"/>
      <c r="N31" s="2"/>
      <c r="O31" s="2"/>
      <c r="P31" s="2"/>
      <c r="Q31" s="2"/>
      <c r="R31" s="2"/>
      <c r="S31" s="2"/>
      <c r="T31" s="2"/>
      <c r="U31" s="2"/>
      <c r="V31" s="2"/>
      <c r="W31" s="2"/>
      <c r="X31" s="2"/>
      <c r="Y31" s="2"/>
      <c r="Z31" s="2"/>
    </row>
    <row r="32" ht="13.5" customHeight="1">
      <c r="A32" s="124"/>
      <c r="B32" s="46"/>
      <c r="C32" s="2"/>
      <c r="D32" s="44"/>
      <c r="E32" s="2"/>
      <c r="F32" s="128"/>
      <c r="G32" s="2"/>
      <c r="H32" s="17"/>
      <c r="I32" s="2"/>
      <c r="J32" s="2"/>
      <c r="K32" s="19"/>
      <c r="L32" s="2"/>
      <c r="M32" s="2"/>
      <c r="N32" s="2"/>
      <c r="O32" s="2"/>
      <c r="P32" s="2"/>
      <c r="Q32" s="2"/>
      <c r="R32" s="2"/>
      <c r="S32" s="2"/>
      <c r="T32" s="2"/>
      <c r="U32" s="2"/>
      <c r="V32" s="2"/>
      <c r="W32" s="2"/>
      <c r="X32" s="2"/>
      <c r="Y32" s="2"/>
      <c r="Z32" s="2"/>
    </row>
    <row r="33" ht="3.75" customHeight="1">
      <c r="A33" s="124"/>
      <c r="B33" s="46"/>
      <c r="C33" s="2"/>
      <c r="D33" s="2"/>
      <c r="E33" s="2"/>
      <c r="F33" s="127"/>
      <c r="G33" s="2"/>
      <c r="H33" s="2"/>
      <c r="I33" s="2"/>
      <c r="J33" s="2"/>
      <c r="K33" s="19"/>
      <c r="L33" s="2"/>
      <c r="M33" s="2"/>
      <c r="N33" s="2"/>
      <c r="O33" s="2"/>
      <c r="P33" s="2"/>
      <c r="Q33" s="2"/>
      <c r="R33" s="2"/>
      <c r="S33" s="2"/>
      <c r="T33" s="2"/>
      <c r="U33" s="2"/>
      <c r="V33" s="2"/>
      <c r="W33" s="2"/>
      <c r="X33" s="2"/>
      <c r="Y33" s="2"/>
      <c r="Z33" s="2"/>
    </row>
    <row r="34" ht="50.25" customHeight="1">
      <c r="A34" s="124"/>
      <c r="B34" s="46"/>
      <c r="C34" s="2"/>
      <c r="D34" s="62" t="s">
        <v>162</v>
      </c>
      <c r="E34" s="2"/>
      <c r="F34" s="126" t="s">
        <v>165</v>
      </c>
      <c r="G34" s="2"/>
      <c r="H34" s="17"/>
      <c r="I34" s="2"/>
      <c r="J34" s="2"/>
      <c r="K34" s="19"/>
      <c r="L34" s="2"/>
      <c r="M34" s="2" t="s">
        <v>165</v>
      </c>
      <c r="N34" s="2" t="s">
        <v>166</v>
      </c>
      <c r="O34" s="2" t="s">
        <v>167</v>
      </c>
      <c r="P34" s="2" t="s">
        <v>163</v>
      </c>
      <c r="Q34" s="2"/>
      <c r="R34" s="2"/>
      <c r="S34" s="2"/>
      <c r="T34" s="2"/>
      <c r="U34" s="2"/>
      <c r="V34" s="2"/>
      <c r="W34" s="2"/>
      <c r="X34" s="2"/>
      <c r="Y34" s="2"/>
      <c r="Z34" s="2"/>
    </row>
    <row r="35" ht="13.5" customHeight="1">
      <c r="A35" s="124"/>
      <c r="B35" s="46"/>
      <c r="C35" s="2"/>
      <c r="D35" s="44" t="s">
        <v>168</v>
      </c>
      <c r="E35" s="2"/>
      <c r="F35" s="126" t="s">
        <v>169</v>
      </c>
      <c r="G35" s="2"/>
      <c r="H35" s="17"/>
      <c r="I35" s="2"/>
      <c r="J35" s="2"/>
      <c r="K35" s="19"/>
      <c r="L35" s="2"/>
      <c r="M35" s="2" t="s">
        <v>169</v>
      </c>
      <c r="N35" s="2" t="s">
        <v>170</v>
      </c>
      <c r="O35" s="2" t="s">
        <v>165</v>
      </c>
      <c r="P35" s="2"/>
      <c r="Q35" s="2"/>
      <c r="R35" s="2"/>
      <c r="S35" s="2"/>
      <c r="T35" s="2"/>
      <c r="U35" s="2"/>
      <c r="V35" s="2"/>
      <c r="W35" s="2"/>
      <c r="X35" s="2"/>
      <c r="Y35" s="2"/>
      <c r="Z35" s="2"/>
    </row>
    <row r="36" ht="12.75" customHeight="1">
      <c r="A36" s="124"/>
      <c r="B36" s="51"/>
      <c r="C36" s="2"/>
      <c r="D36" s="44" t="s">
        <v>171</v>
      </c>
      <c r="E36" s="2"/>
      <c r="F36" s="126">
        <v>0.0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127"/>
      <c r="G37" s="2"/>
      <c r="H37" s="2"/>
      <c r="I37" s="2"/>
      <c r="J37" s="2"/>
      <c r="K37" s="19"/>
      <c r="L37" s="2"/>
      <c r="M37" s="2"/>
      <c r="N37" s="2"/>
      <c r="O37" s="2"/>
      <c r="P37" s="2"/>
      <c r="Q37" s="2"/>
      <c r="R37" s="2"/>
      <c r="S37" s="2"/>
      <c r="T37" s="2"/>
      <c r="U37" s="2"/>
      <c r="V37" s="2"/>
      <c r="W37" s="2"/>
      <c r="X37" s="2"/>
      <c r="Y37" s="2"/>
      <c r="Z37" s="2"/>
    </row>
    <row r="38" ht="12.75" customHeight="1">
      <c r="A38" s="124"/>
      <c r="B38" s="134" t="s">
        <v>182</v>
      </c>
      <c r="C38" s="2"/>
      <c r="D38" s="44" t="s">
        <v>183</v>
      </c>
      <c r="E38" s="2"/>
      <c r="F38" s="126" t="s">
        <v>177</v>
      </c>
      <c r="G38" s="2"/>
      <c r="H38" s="17"/>
      <c r="I38" s="2"/>
      <c r="J38" s="2"/>
      <c r="K38" s="19"/>
      <c r="L38" s="2"/>
      <c r="M38" s="2" t="s">
        <v>158</v>
      </c>
      <c r="N38" s="2" t="s">
        <v>177</v>
      </c>
      <c r="O38" s="2" t="s">
        <v>157</v>
      </c>
      <c r="P38" s="2" t="s">
        <v>178</v>
      </c>
      <c r="Q38" s="2" t="s">
        <v>161</v>
      </c>
      <c r="R38" s="2"/>
      <c r="S38" s="2"/>
      <c r="T38" s="2"/>
      <c r="U38" s="2"/>
      <c r="V38" s="2"/>
      <c r="W38" s="2"/>
      <c r="X38" s="2"/>
      <c r="Y38" s="2"/>
      <c r="Z38" s="2"/>
    </row>
    <row r="39" ht="3.75" customHeight="1">
      <c r="A39" s="124"/>
      <c r="B39" s="46"/>
      <c r="C39" s="2"/>
      <c r="D39" s="2"/>
      <c r="E39" s="2"/>
      <c r="F39" s="127"/>
      <c r="G39" s="2"/>
      <c r="H39" s="2"/>
      <c r="I39" s="2"/>
      <c r="J39" s="2"/>
      <c r="K39" s="19"/>
      <c r="L39" s="2"/>
      <c r="M39" s="2"/>
      <c r="N39" s="2"/>
      <c r="O39" s="2"/>
      <c r="P39" s="2"/>
      <c r="Q39" s="2"/>
      <c r="R39" s="2"/>
      <c r="S39" s="2"/>
      <c r="T39" s="2"/>
      <c r="U39" s="2"/>
      <c r="V39" s="2"/>
      <c r="W39" s="2"/>
      <c r="X39" s="2"/>
      <c r="Y39" s="2"/>
      <c r="Z39" s="2"/>
    </row>
    <row r="40" ht="12.75" customHeight="1">
      <c r="A40" s="124"/>
      <c r="B40" s="46"/>
      <c r="C40" s="2"/>
      <c r="D40" s="44"/>
      <c r="E40" s="2"/>
      <c r="F40" s="128"/>
      <c r="G40" s="2"/>
      <c r="H40" s="17"/>
      <c r="I40" s="2"/>
      <c r="J40" s="2"/>
      <c r="K40" s="19"/>
      <c r="L40" s="2"/>
      <c r="M40" s="2"/>
      <c r="N40" s="2"/>
      <c r="O40" s="2"/>
      <c r="P40" s="2"/>
      <c r="Q40" s="2"/>
      <c r="R40" s="2"/>
      <c r="S40" s="2"/>
      <c r="T40" s="2"/>
      <c r="U40" s="2"/>
      <c r="V40" s="2"/>
      <c r="W40" s="2"/>
      <c r="X40" s="2"/>
      <c r="Y40" s="2"/>
      <c r="Z40" s="2"/>
    </row>
    <row r="41" ht="3.75" customHeight="1">
      <c r="A41" s="124"/>
      <c r="B41" s="46"/>
      <c r="C41" s="2"/>
      <c r="D41" s="2"/>
      <c r="E41" s="2"/>
      <c r="F41" s="127"/>
      <c r="G41" s="2"/>
      <c r="H41" s="2"/>
      <c r="I41" s="2"/>
      <c r="J41" s="2"/>
      <c r="K41" s="19"/>
      <c r="L41" s="2"/>
      <c r="M41" s="2"/>
      <c r="N41" s="2"/>
      <c r="O41" s="2"/>
      <c r="P41" s="2"/>
      <c r="Q41" s="2"/>
      <c r="R41" s="2"/>
      <c r="S41" s="2"/>
      <c r="T41" s="2"/>
      <c r="U41" s="2"/>
      <c r="V41" s="2"/>
      <c r="W41" s="2"/>
      <c r="X41" s="2"/>
      <c r="Y41" s="2"/>
      <c r="Z41" s="2"/>
    </row>
    <row r="42" ht="50.25" customHeight="1">
      <c r="A42" s="124"/>
      <c r="B42" s="46"/>
      <c r="C42" s="2"/>
      <c r="D42" s="62" t="s">
        <v>162</v>
      </c>
      <c r="E42" s="2"/>
      <c r="F42" s="126" t="s">
        <v>165</v>
      </c>
      <c r="G42" s="2"/>
      <c r="H42" s="17"/>
      <c r="I42" s="2"/>
      <c r="J42" s="2"/>
      <c r="K42" s="19"/>
      <c r="L42" s="2"/>
      <c r="M42" s="2" t="s">
        <v>165</v>
      </c>
      <c r="N42" s="2" t="s">
        <v>166</v>
      </c>
      <c r="O42" s="2" t="s">
        <v>167</v>
      </c>
      <c r="P42" s="2" t="s">
        <v>163</v>
      </c>
      <c r="Q42" s="2"/>
      <c r="R42" s="2"/>
      <c r="S42" s="2"/>
      <c r="T42" s="2"/>
      <c r="U42" s="2"/>
      <c r="V42" s="2"/>
      <c r="W42" s="2"/>
      <c r="X42" s="2"/>
      <c r="Y42" s="2"/>
      <c r="Z42" s="2"/>
    </row>
    <row r="43" ht="13.5" customHeight="1">
      <c r="A43" s="124"/>
      <c r="B43" s="46"/>
      <c r="C43" s="2"/>
      <c r="D43" s="44" t="s">
        <v>168</v>
      </c>
      <c r="E43" s="2"/>
      <c r="F43" s="126" t="s">
        <v>169</v>
      </c>
      <c r="G43" s="2"/>
      <c r="H43" s="17"/>
      <c r="I43" s="2"/>
      <c r="J43" s="2"/>
      <c r="K43" s="19"/>
      <c r="L43" s="2"/>
      <c r="M43" s="2" t="s">
        <v>169</v>
      </c>
      <c r="N43" s="2" t="s">
        <v>170</v>
      </c>
      <c r="O43" s="2" t="s">
        <v>165</v>
      </c>
      <c r="P43" s="2"/>
      <c r="Q43" s="2"/>
      <c r="R43" s="2"/>
      <c r="S43" s="2"/>
      <c r="T43" s="2"/>
      <c r="U43" s="2"/>
      <c r="V43" s="2"/>
      <c r="W43" s="2"/>
      <c r="X43" s="2"/>
      <c r="Y43" s="2"/>
      <c r="Z43" s="2"/>
    </row>
    <row r="44" ht="12.75" customHeight="1">
      <c r="A44" s="124"/>
      <c r="B44" s="51"/>
      <c r="C44" s="2"/>
      <c r="D44" s="44" t="s">
        <v>171</v>
      </c>
      <c r="E44" s="2"/>
      <c r="F44" s="126">
        <v>0.0</v>
      </c>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127"/>
      <c r="G45" s="2"/>
      <c r="H45" s="2"/>
      <c r="I45" s="2"/>
      <c r="J45" s="2"/>
      <c r="K45" s="19"/>
      <c r="L45" s="2"/>
      <c r="M45" s="2"/>
      <c r="N45" s="2"/>
      <c r="O45" s="2"/>
      <c r="P45" s="2"/>
      <c r="Q45" s="2"/>
      <c r="R45" s="2"/>
      <c r="S45" s="2"/>
      <c r="T45" s="2"/>
      <c r="U45" s="2"/>
      <c r="V45" s="2"/>
      <c r="W45" s="2"/>
      <c r="X45" s="2"/>
      <c r="Y45" s="2"/>
      <c r="Z45" s="2"/>
    </row>
    <row r="46" ht="12.75" customHeight="1">
      <c r="A46" s="124"/>
      <c r="B46" s="135" t="s">
        <v>184</v>
      </c>
      <c r="C46" s="2"/>
      <c r="D46" s="44" t="s">
        <v>185</v>
      </c>
      <c r="E46" s="2"/>
      <c r="F46" s="126" t="s">
        <v>178</v>
      </c>
      <c r="G46" s="2"/>
      <c r="H46" s="17" t="s">
        <v>186</v>
      </c>
      <c r="I46" s="2"/>
      <c r="J46" s="2"/>
      <c r="K46" s="19"/>
      <c r="L46" s="2"/>
      <c r="M46" s="2" t="s">
        <v>158</v>
      </c>
      <c r="N46" s="2" t="s">
        <v>177</v>
      </c>
      <c r="O46" s="2" t="s">
        <v>157</v>
      </c>
      <c r="P46" s="2" t="s">
        <v>178</v>
      </c>
      <c r="Q46" s="2" t="s">
        <v>161</v>
      </c>
      <c r="R46" s="2"/>
      <c r="S46" s="2"/>
      <c r="T46" s="2"/>
      <c r="U46" s="2"/>
      <c r="V46" s="2"/>
      <c r="W46" s="2"/>
      <c r="X46" s="2"/>
      <c r="Y46" s="2"/>
      <c r="Z46" s="2"/>
    </row>
    <row r="47" ht="3.75" customHeight="1">
      <c r="A47" s="124"/>
      <c r="B47" s="46"/>
      <c r="C47" s="2"/>
      <c r="D47" s="2"/>
      <c r="E47" s="2"/>
      <c r="F47" s="127"/>
      <c r="G47" s="2"/>
      <c r="H47" s="2"/>
      <c r="I47" s="2"/>
      <c r="J47" s="2"/>
      <c r="K47" s="19"/>
      <c r="L47" s="2"/>
      <c r="M47" s="2"/>
      <c r="N47" s="2"/>
      <c r="O47" s="2"/>
      <c r="P47" s="2"/>
      <c r="Q47" s="2"/>
      <c r="R47" s="2"/>
      <c r="S47" s="2"/>
      <c r="T47" s="2"/>
      <c r="U47" s="2"/>
      <c r="V47" s="2"/>
      <c r="W47" s="2"/>
      <c r="X47" s="2"/>
      <c r="Y47" s="2"/>
      <c r="Z47" s="2"/>
    </row>
    <row r="48" ht="13.5" customHeight="1">
      <c r="A48" s="124"/>
      <c r="B48" s="46"/>
      <c r="C48" s="2"/>
      <c r="D48" s="44"/>
      <c r="E48" s="2"/>
      <c r="F48" s="128"/>
      <c r="G48" s="2"/>
      <c r="H48" s="17"/>
      <c r="I48" s="2"/>
      <c r="J48" s="2"/>
      <c r="K48" s="19"/>
      <c r="L48" s="2"/>
      <c r="M48" s="2"/>
      <c r="N48" s="2"/>
      <c r="O48" s="2"/>
      <c r="P48" s="2"/>
      <c r="Q48" s="2"/>
      <c r="R48" s="2"/>
      <c r="S48" s="2"/>
      <c r="T48" s="2"/>
      <c r="U48" s="2"/>
      <c r="V48" s="2"/>
      <c r="W48" s="2"/>
      <c r="X48" s="2"/>
      <c r="Y48" s="2"/>
      <c r="Z48" s="2"/>
    </row>
    <row r="49" ht="3.75" customHeight="1">
      <c r="A49" s="124"/>
      <c r="B49" s="46"/>
      <c r="C49" s="2"/>
      <c r="D49" s="2"/>
      <c r="E49" s="2"/>
      <c r="F49" s="127"/>
      <c r="G49" s="2"/>
      <c r="H49" s="2"/>
      <c r="I49" s="2"/>
      <c r="J49" s="2"/>
      <c r="K49" s="19"/>
      <c r="L49" s="2"/>
      <c r="M49" s="2"/>
      <c r="N49" s="2"/>
      <c r="O49" s="2"/>
      <c r="P49" s="2"/>
      <c r="Q49" s="2"/>
      <c r="R49" s="2"/>
      <c r="S49" s="2"/>
      <c r="T49" s="2"/>
      <c r="U49" s="2"/>
      <c r="V49" s="2"/>
      <c r="W49" s="2"/>
      <c r="X49" s="2"/>
      <c r="Y49" s="2"/>
      <c r="Z49" s="2"/>
    </row>
    <row r="50" ht="50.25" customHeight="1">
      <c r="A50" s="124"/>
      <c r="B50" s="46"/>
      <c r="C50" s="2"/>
      <c r="D50" s="62" t="s">
        <v>162</v>
      </c>
      <c r="E50" s="2"/>
      <c r="F50" s="126" t="s">
        <v>165</v>
      </c>
      <c r="G50" s="2"/>
      <c r="H50" s="17" t="s">
        <v>187</v>
      </c>
      <c r="I50" s="2"/>
      <c r="J50" s="2"/>
      <c r="K50" s="19"/>
      <c r="L50" s="2"/>
      <c r="M50" s="2" t="s">
        <v>165</v>
      </c>
      <c r="N50" s="2" t="s">
        <v>166</v>
      </c>
      <c r="O50" s="2" t="s">
        <v>167</v>
      </c>
      <c r="P50" s="2" t="s">
        <v>163</v>
      </c>
      <c r="Q50" s="2"/>
      <c r="R50" s="2"/>
      <c r="S50" s="2"/>
      <c r="T50" s="2"/>
      <c r="U50" s="2"/>
      <c r="V50" s="2"/>
      <c r="W50" s="2"/>
      <c r="X50" s="2"/>
      <c r="Y50" s="2"/>
      <c r="Z50" s="2"/>
    </row>
    <row r="51" ht="12.75" customHeight="1">
      <c r="A51" s="124"/>
      <c r="B51" s="46"/>
      <c r="C51" s="2"/>
      <c r="D51" s="44" t="s">
        <v>168</v>
      </c>
      <c r="E51" s="2"/>
      <c r="F51" s="126" t="s">
        <v>169</v>
      </c>
      <c r="G51" s="2"/>
      <c r="H51" s="17"/>
      <c r="I51" s="2"/>
      <c r="J51" s="2"/>
      <c r="K51" s="19"/>
      <c r="L51" s="2"/>
      <c r="M51" s="2" t="s">
        <v>169</v>
      </c>
      <c r="N51" s="2" t="s">
        <v>170</v>
      </c>
      <c r="O51" s="2" t="s">
        <v>165</v>
      </c>
      <c r="P51" s="2"/>
      <c r="Q51" s="2"/>
      <c r="R51" s="2"/>
      <c r="S51" s="2"/>
      <c r="T51" s="2"/>
      <c r="U51" s="2"/>
      <c r="V51" s="2"/>
      <c r="W51" s="2"/>
      <c r="X51" s="2"/>
      <c r="Y51" s="2"/>
      <c r="Z51" s="2"/>
    </row>
    <row r="52" ht="13.5" customHeight="1">
      <c r="A52" s="124"/>
      <c r="B52" s="51"/>
      <c r="C52" s="2"/>
      <c r="D52" s="44" t="s">
        <v>171</v>
      </c>
      <c r="E52" s="2"/>
      <c r="F52" s="126">
        <v>0.0</v>
      </c>
      <c r="G52" s="2"/>
      <c r="H52" s="17"/>
      <c r="I52" s="2"/>
      <c r="J52" s="2"/>
      <c r="K52" s="19"/>
      <c r="L52" s="2"/>
      <c r="M52" s="2"/>
      <c r="N52" s="2"/>
      <c r="O52" s="2"/>
      <c r="P52" s="2"/>
      <c r="Q52" s="2"/>
      <c r="R52" s="2"/>
      <c r="S52" s="2"/>
      <c r="T52" s="2"/>
      <c r="U52" s="2"/>
      <c r="V52" s="2"/>
      <c r="W52" s="2"/>
      <c r="X52" s="2"/>
      <c r="Y52" s="2"/>
      <c r="Z52" s="2"/>
    </row>
    <row r="53" ht="3.75" customHeight="1">
      <c r="A53" s="24"/>
      <c r="B53" s="17"/>
      <c r="C53" s="17"/>
      <c r="D53" s="17"/>
      <c r="E53" s="17"/>
      <c r="F53" s="17"/>
      <c r="G53" s="17"/>
      <c r="H53" s="17"/>
      <c r="I53" s="17"/>
      <c r="J53" s="17"/>
      <c r="K53" s="26"/>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188</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136"/>
      <c r="G56" s="9"/>
      <c r="H56" s="9"/>
      <c r="I56" s="9"/>
      <c r="J56" s="9"/>
      <c r="K56" s="12"/>
      <c r="L56" s="2"/>
      <c r="M56" s="2"/>
      <c r="N56" s="2"/>
      <c r="O56" s="2"/>
      <c r="P56" s="2"/>
      <c r="Q56" s="2"/>
      <c r="R56" s="2"/>
      <c r="S56" s="2"/>
      <c r="T56" s="2"/>
      <c r="U56" s="2"/>
      <c r="V56" s="2"/>
      <c r="W56" s="2"/>
      <c r="X56" s="2"/>
      <c r="Y56" s="2"/>
      <c r="Z56" s="2"/>
    </row>
    <row r="57" ht="12.75" customHeight="1">
      <c r="A57" s="13"/>
      <c r="B57" s="2" t="s">
        <v>189</v>
      </c>
      <c r="C57" s="2"/>
      <c r="D57" s="2"/>
      <c r="E57" s="2"/>
      <c r="F57" s="18" t="s">
        <v>190</v>
      </c>
      <c r="G57" s="2"/>
      <c r="H57" s="17"/>
      <c r="I57" s="2"/>
      <c r="J57" s="2"/>
      <c r="K57" s="19"/>
      <c r="L57" s="2"/>
      <c r="M57" s="2"/>
      <c r="N57" s="2"/>
      <c r="O57" s="2"/>
      <c r="P57" s="2"/>
      <c r="Q57" s="2"/>
      <c r="R57" s="2"/>
      <c r="S57" s="2"/>
      <c r="T57" s="2"/>
      <c r="U57" s="2"/>
      <c r="V57" s="2"/>
      <c r="W57" s="2"/>
      <c r="X57" s="2"/>
      <c r="Y57" s="2"/>
      <c r="Z57" s="2"/>
    </row>
    <row r="58" ht="3.75" customHeight="1">
      <c r="A58" s="24"/>
      <c r="B58" s="17"/>
      <c r="C58" s="17"/>
      <c r="D58" s="17"/>
      <c r="E58" s="17"/>
      <c r="F58" s="17"/>
      <c r="G58" s="17"/>
      <c r="H58" s="17"/>
      <c r="I58" s="17"/>
      <c r="J58" s="17"/>
      <c r="K58" s="26"/>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191</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3" t="s">
        <v>192</v>
      </c>
      <c r="B4" s="23"/>
      <c r="C4" s="2"/>
      <c r="D4" s="2"/>
      <c r="E4" s="2"/>
      <c r="F4" s="2"/>
      <c r="G4" s="2"/>
      <c r="H4" s="2"/>
      <c r="I4" s="2"/>
      <c r="J4" s="2"/>
      <c r="K4" s="2"/>
      <c r="L4" s="2"/>
      <c r="M4" s="2"/>
      <c r="N4" s="2"/>
      <c r="O4" s="2"/>
      <c r="P4" s="2"/>
      <c r="Q4" s="2"/>
      <c r="R4" s="2"/>
      <c r="S4" s="2"/>
      <c r="T4" s="2"/>
      <c r="U4" s="2"/>
      <c r="V4" s="2"/>
      <c r="W4" s="2"/>
      <c r="X4" s="2"/>
      <c r="Y4" s="2"/>
      <c r="Z4" s="2"/>
    </row>
    <row r="5" ht="16.5" customHeight="1">
      <c r="A5" s="2"/>
      <c r="B5" s="23"/>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137" t="s">
        <v>193</v>
      </c>
      <c r="C7" s="57" t="s">
        <v>194</v>
      </c>
      <c r="J7" s="57"/>
      <c r="K7" s="2"/>
      <c r="L7" s="2"/>
      <c r="M7" s="2"/>
      <c r="N7" s="2"/>
      <c r="O7" s="2"/>
      <c r="P7" s="2"/>
      <c r="Q7" s="2"/>
      <c r="R7" s="2"/>
      <c r="S7" s="2"/>
      <c r="T7" s="2"/>
      <c r="U7" s="2"/>
      <c r="V7" s="2"/>
      <c r="W7" s="2"/>
      <c r="X7" s="2"/>
      <c r="Y7" s="2"/>
      <c r="Z7" s="2"/>
    </row>
    <row r="8" ht="3.0" customHeight="1">
      <c r="A8" s="2"/>
      <c r="B8" s="5"/>
      <c r="C8" s="137"/>
      <c r="D8" s="137"/>
      <c r="E8" s="137"/>
      <c r="F8" s="137"/>
      <c r="G8" s="138"/>
      <c r="H8" s="2"/>
      <c r="I8" s="2"/>
      <c r="J8" s="2"/>
      <c r="K8" s="2"/>
      <c r="L8" s="2"/>
      <c r="M8" s="2"/>
      <c r="N8" s="2"/>
      <c r="O8" s="2"/>
      <c r="P8" s="2"/>
      <c r="Q8" s="2"/>
      <c r="R8" s="2"/>
      <c r="S8" s="2"/>
      <c r="T8" s="2"/>
      <c r="U8" s="2"/>
      <c r="V8" s="2"/>
      <c r="W8" s="2"/>
      <c r="X8" s="2"/>
      <c r="Y8" s="2"/>
      <c r="Z8" s="2"/>
    </row>
    <row r="9" ht="3.75" customHeight="1">
      <c r="A9" s="8"/>
      <c r="B9" s="11"/>
      <c r="C9" s="139"/>
      <c r="D9" s="139"/>
      <c r="E9" s="139"/>
      <c r="F9" s="139"/>
      <c r="G9" s="140"/>
      <c r="H9" s="9"/>
      <c r="I9" s="9"/>
      <c r="J9" s="9"/>
      <c r="K9" s="9"/>
      <c r="L9" s="9"/>
      <c r="M9" s="9"/>
      <c r="N9" s="9"/>
      <c r="O9" s="9"/>
      <c r="P9" s="12"/>
      <c r="Q9" s="2"/>
      <c r="R9" s="2"/>
      <c r="S9" s="2"/>
      <c r="T9" s="2"/>
      <c r="U9" s="2"/>
      <c r="V9" s="2"/>
      <c r="W9" s="2"/>
      <c r="X9" s="2"/>
      <c r="Y9" s="2"/>
      <c r="Z9" s="2"/>
    </row>
    <row r="10" ht="13.5" customHeight="1">
      <c r="A10" s="13"/>
      <c r="B10" s="5" t="s">
        <v>195</v>
      </c>
      <c r="C10" s="39" t="s">
        <v>196</v>
      </c>
      <c r="D10" s="25"/>
      <c r="E10" s="17"/>
      <c r="F10" s="17"/>
      <c r="G10" s="141"/>
      <c r="H10" s="39"/>
      <c r="I10" s="142" t="s">
        <v>197</v>
      </c>
      <c r="J10" s="142"/>
      <c r="K10" s="2">
        <v>3.0</v>
      </c>
      <c r="L10" s="2" t="s">
        <v>198</v>
      </c>
      <c r="M10" s="2"/>
      <c r="N10" s="143" t="s">
        <v>199</v>
      </c>
      <c r="O10" s="143"/>
      <c r="P10" s="144"/>
      <c r="Q10" s="145"/>
      <c r="R10" s="5"/>
      <c r="S10" s="2"/>
      <c r="T10" s="2"/>
      <c r="U10" s="2"/>
      <c r="V10" s="2"/>
      <c r="W10" s="2"/>
      <c r="X10" s="2"/>
      <c r="Y10" s="2"/>
      <c r="Z10" s="2"/>
    </row>
    <row r="11" ht="22.5" customHeight="1">
      <c r="A11" s="13"/>
      <c r="B11" s="5"/>
      <c r="C11" s="23"/>
      <c r="D11" s="5"/>
      <c r="E11" s="2"/>
      <c r="F11" s="2"/>
      <c r="G11" s="146"/>
      <c r="H11" s="23"/>
      <c r="I11" s="147"/>
      <c r="J11" s="2"/>
      <c r="K11" s="148">
        <v>7.0</v>
      </c>
      <c r="L11" s="148" t="s">
        <v>200</v>
      </c>
      <c r="M11" s="148"/>
      <c r="N11" s="66" t="s">
        <v>201</v>
      </c>
      <c r="P11" s="104"/>
      <c r="Q11" s="2"/>
      <c r="R11" s="5"/>
      <c r="S11" s="2"/>
      <c r="T11" s="2"/>
      <c r="U11" s="2"/>
      <c r="V11" s="2"/>
      <c r="W11" s="2"/>
      <c r="X11" s="2"/>
      <c r="Y11" s="2"/>
      <c r="Z11" s="2"/>
    </row>
    <row r="12" ht="3.75" customHeight="1">
      <c r="A12" s="13"/>
      <c r="B12" s="5"/>
      <c r="C12" s="23"/>
      <c r="D12" s="5"/>
      <c r="E12" s="2"/>
      <c r="F12" s="2"/>
      <c r="G12" s="146"/>
      <c r="H12" s="23"/>
      <c r="I12" s="147"/>
      <c r="J12" s="2"/>
      <c r="K12" s="2"/>
      <c r="L12" s="5"/>
      <c r="M12" s="2"/>
      <c r="N12" s="48"/>
      <c r="O12" s="48"/>
      <c r="P12" s="144"/>
      <c r="Q12" s="2"/>
      <c r="R12" s="5"/>
      <c r="S12" s="2"/>
      <c r="T12" s="2"/>
      <c r="U12" s="2"/>
      <c r="V12" s="2"/>
      <c r="W12" s="2"/>
      <c r="X12" s="2"/>
      <c r="Y12" s="2"/>
      <c r="Z12" s="2"/>
    </row>
    <row r="13" ht="12.75" customHeight="1">
      <c r="A13" s="13"/>
      <c r="B13" s="5" t="s">
        <v>202</v>
      </c>
      <c r="C13" s="39" t="s">
        <v>203</v>
      </c>
      <c r="D13" s="25"/>
      <c r="E13" s="17"/>
      <c r="F13" s="17"/>
      <c r="G13" s="141"/>
      <c r="H13" s="17"/>
      <c r="I13" s="149" t="s">
        <v>204</v>
      </c>
      <c r="J13" s="149"/>
      <c r="K13" s="2">
        <v>2.0</v>
      </c>
      <c r="L13" s="2" t="s">
        <v>205</v>
      </c>
      <c r="M13" s="2"/>
      <c r="N13" s="143"/>
      <c r="O13" s="143"/>
      <c r="P13" s="144"/>
      <c r="Q13" s="2"/>
      <c r="R13" s="5"/>
      <c r="S13" s="2"/>
      <c r="T13" s="2"/>
      <c r="U13" s="2"/>
      <c r="V13" s="2"/>
      <c r="W13" s="2"/>
      <c r="X13" s="2"/>
      <c r="Y13" s="2"/>
      <c r="Z13" s="2"/>
    </row>
    <row r="14" ht="3.75" customHeight="1">
      <c r="A14" s="13"/>
      <c r="B14" s="5"/>
      <c r="C14" s="23"/>
      <c r="D14" s="5"/>
      <c r="E14" s="2"/>
      <c r="F14" s="2"/>
      <c r="G14" s="23"/>
      <c r="H14" s="2"/>
      <c r="I14" s="147"/>
      <c r="J14" s="2"/>
      <c r="K14" s="2"/>
      <c r="L14" s="5"/>
      <c r="M14" s="2"/>
      <c r="N14" s="143"/>
      <c r="O14" s="143"/>
      <c r="P14" s="144"/>
      <c r="Q14" s="2"/>
      <c r="R14" s="5"/>
      <c r="S14" s="2"/>
      <c r="T14" s="2"/>
      <c r="U14" s="2"/>
      <c r="V14" s="2"/>
      <c r="W14" s="2"/>
      <c r="X14" s="2"/>
      <c r="Y14" s="2"/>
      <c r="Z14" s="2"/>
    </row>
    <row r="15" ht="13.5" customHeight="1">
      <c r="A15" s="13"/>
      <c r="B15" s="5" t="s">
        <v>206</v>
      </c>
      <c r="C15" s="39" t="s">
        <v>207</v>
      </c>
      <c r="D15" s="25"/>
      <c r="E15" s="17"/>
      <c r="F15" s="150"/>
      <c r="G15" s="141"/>
      <c r="H15" s="17"/>
      <c r="I15" s="149" t="s">
        <v>208</v>
      </c>
      <c r="J15" s="149"/>
      <c r="K15" s="2">
        <v>0.2</v>
      </c>
      <c r="L15" s="2" t="s">
        <v>209</v>
      </c>
      <c r="M15" s="2"/>
      <c r="N15" s="143" t="s">
        <v>210</v>
      </c>
      <c r="O15" s="143"/>
      <c r="P15" s="144"/>
      <c r="Q15" s="146"/>
      <c r="R15" s="5"/>
      <c r="S15" s="2"/>
      <c r="T15" s="21"/>
      <c r="U15" s="2"/>
      <c r="V15" s="2"/>
      <c r="W15" s="2"/>
      <c r="X15" s="2"/>
      <c r="Y15" s="2"/>
      <c r="Z15" s="2"/>
    </row>
    <row r="16" ht="13.5" customHeight="1">
      <c r="A16" s="13"/>
      <c r="B16" s="2"/>
      <c r="C16" s="2"/>
      <c r="D16" s="2"/>
      <c r="E16" s="2"/>
      <c r="F16" s="2"/>
      <c r="G16" s="2"/>
      <c r="H16" s="2"/>
      <c r="I16" s="2"/>
      <c r="J16" s="2"/>
      <c r="K16" s="2">
        <v>0.3</v>
      </c>
      <c r="L16" s="2" t="s">
        <v>211</v>
      </c>
      <c r="M16" s="2"/>
      <c r="N16" s="143" t="s">
        <v>212</v>
      </c>
      <c r="O16" s="143"/>
      <c r="P16" s="144"/>
      <c r="Q16" s="146"/>
      <c r="R16" s="2"/>
      <c r="S16" s="2"/>
      <c r="T16" s="2"/>
      <c r="U16" s="2"/>
      <c r="V16" s="2"/>
      <c r="W16" s="2"/>
      <c r="X16" s="2"/>
      <c r="Y16" s="2"/>
      <c r="Z16" s="2"/>
    </row>
    <row r="17" ht="13.5" customHeight="1">
      <c r="A17" s="13"/>
      <c r="B17" s="2"/>
      <c r="C17" s="2"/>
      <c r="D17" s="2"/>
      <c r="E17" s="2"/>
      <c r="F17" s="2"/>
      <c r="G17" s="2"/>
      <c r="H17" s="2"/>
      <c r="I17" s="2"/>
      <c r="J17" s="2"/>
      <c r="K17" s="148">
        <v>0.4</v>
      </c>
      <c r="L17" s="95" t="s">
        <v>213</v>
      </c>
      <c r="M17" s="148"/>
      <c r="N17" s="151" t="s">
        <v>214</v>
      </c>
      <c r="P17" s="104"/>
      <c r="Q17" s="2"/>
      <c r="R17" s="2"/>
      <c r="S17" s="2"/>
      <c r="T17" s="2"/>
      <c r="U17" s="2"/>
      <c r="V17" s="2"/>
      <c r="W17" s="2"/>
      <c r="X17" s="2"/>
      <c r="Y17" s="2"/>
      <c r="Z17" s="2"/>
    </row>
    <row r="18" ht="3.75" customHeight="1">
      <c r="A18" s="24"/>
      <c r="B18" s="17"/>
      <c r="C18" s="17"/>
      <c r="D18" s="17"/>
      <c r="E18" s="17"/>
      <c r="F18" s="17"/>
      <c r="G18" s="17"/>
      <c r="H18" s="17"/>
      <c r="I18" s="17"/>
      <c r="J18" s="17"/>
      <c r="K18" s="17"/>
      <c r="L18" s="150"/>
      <c r="M18" s="17"/>
      <c r="N18" s="17"/>
      <c r="O18" s="17"/>
      <c r="P18" s="26"/>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137" t="s">
        <v>215</v>
      </c>
      <c r="C20" s="4" t="s">
        <v>216</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137"/>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52"/>
      <c r="B22" s="11"/>
      <c r="C22" s="153"/>
      <c r="D22" s="9"/>
      <c r="E22" s="9"/>
      <c r="F22" s="9"/>
      <c r="G22" s="9"/>
      <c r="H22" s="9"/>
      <c r="I22" s="9"/>
      <c r="J22" s="9"/>
      <c r="K22" s="9"/>
      <c r="L22" s="9"/>
      <c r="M22" s="9"/>
      <c r="N22" s="9"/>
      <c r="O22" s="9"/>
      <c r="P22" s="12"/>
      <c r="Q22" s="2"/>
      <c r="R22" s="2"/>
      <c r="S22" s="2"/>
      <c r="T22" s="2"/>
      <c r="U22" s="2"/>
      <c r="V22" s="2"/>
      <c r="W22" s="2"/>
      <c r="X22" s="2"/>
      <c r="Y22" s="2"/>
      <c r="Z22" s="2"/>
    </row>
    <row r="23" ht="13.5" customHeight="1">
      <c r="A23" s="154"/>
      <c r="B23" s="5" t="s">
        <v>217</v>
      </c>
      <c r="C23" s="155" t="s">
        <v>218</v>
      </c>
      <c r="D23" s="91"/>
      <c r="E23" s="91"/>
      <c r="F23" s="91"/>
      <c r="G23" s="91"/>
      <c r="H23" s="156"/>
      <c r="I23" s="157" t="s">
        <v>219</v>
      </c>
      <c r="J23" s="158"/>
      <c r="K23" s="159">
        <f>IDE!F65</f>
        <v>1</v>
      </c>
      <c r="L23" s="2"/>
      <c r="M23" s="2" t="s">
        <v>220</v>
      </c>
      <c r="N23" s="2"/>
      <c r="O23" s="2"/>
      <c r="P23" s="19"/>
      <c r="Q23" s="2"/>
      <c r="R23" s="2"/>
      <c r="S23" s="2"/>
      <c r="T23" s="2"/>
      <c r="U23" s="2"/>
      <c r="V23" s="2"/>
      <c r="W23" s="2"/>
      <c r="X23" s="2"/>
      <c r="Y23" s="2"/>
      <c r="Z23" s="2"/>
    </row>
    <row r="24" ht="3.75" customHeight="1">
      <c r="A24" s="154"/>
      <c r="B24" s="5"/>
      <c r="C24" s="160"/>
      <c r="D24" s="160"/>
      <c r="E24" s="160"/>
      <c r="F24" s="160"/>
      <c r="G24" s="161"/>
      <c r="H24" s="162"/>
      <c r="I24" s="157"/>
      <c r="J24" s="158"/>
      <c r="K24" s="2"/>
      <c r="L24" s="2"/>
      <c r="M24" s="2"/>
      <c r="N24" s="2"/>
      <c r="O24" s="2"/>
      <c r="P24" s="19"/>
      <c r="Q24" s="2"/>
      <c r="R24" s="2"/>
      <c r="S24" s="2"/>
      <c r="T24" s="2"/>
      <c r="U24" s="2"/>
      <c r="V24" s="2"/>
      <c r="W24" s="2"/>
      <c r="X24" s="2"/>
      <c r="Y24" s="2"/>
      <c r="Z24" s="2"/>
    </row>
    <row r="25" ht="13.5" customHeight="1">
      <c r="A25" s="154"/>
      <c r="B25" s="5" t="s">
        <v>221</v>
      </c>
      <c r="C25" s="163" t="s">
        <v>222</v>
      </c>
      <c r="D25" s="91"/>
      <c r="E25" s="91"/>
      <c r="F25" s="91"/>
      <c r="G25" s="91"/>
      <c r="H25" s="91"/>
      <c r="I25" s="157" t="s">
        <v>223</v>
      </c>
      <c r="J25" s="158"/>
      <c r="K25" s="159">
        <f>IDE!F67</f>
        <v>100</v>
      </c>
      <c r="L25" s="2"/>
      <c r="M25" s="2" t="s">
        <v>224</v>
      </c>
      <c r="N25" s="2"/>
      <c r="O25" s="2"/>
      <c r="P25" s="19"/>
      <c r="Q25" s="2"/>
      <c r="R25" s="2"/>
      <c r="S25" s="2"/>
      <c r="T25" s="2"/>
      <c r="U25" s="2"/>
      <c r="V25" s="2"/>
      <c r="W25" s="2"/>
      <c r="X25" s="2"/>
      <c r="Y25" s="2"/>
      <c r="Z25" s="2"/>
    </row>
    <row r="26" ht="3.75" customHeight="1">
      <c r="A26" s="154"/>
      <c r="B26" s="5"/>
      <c r="C26" s="164"/>
      <c r="D26" s="164"/>
      <c r="E26" s="164"/>
      <c r="F26" s="164"/>
      <c r="G26" s="165"/>
      <c r="H26" s="4"/>
      <c r="I26" s="149"/>
      <c r="J26" s="4"/>
      <c r="K26" s="2"/>
      <c r="L26" s="2"/>
      <c r="M26" s="2"/>
      <c r="N26" s="2"/>
      <c r="O26" s="2"/>
      <c r="P26" s="19"/>
      <c r="Q26" s="2"/>
      <c r="R26" s="2"/>
      <c r="S26" s="2"/>
      <c r="T26" s="2"/>
      <c r="U26" s="2"/>
      <c r="V26" s="2"/>
      <c r="W26" s="2"/>
      <c r="X26" s="2"/>
      <c r="Y26" s="2"/>
      <c r="Z26" s="2"/>
    </row>
    <row r="27" ht="13.5" customHeight="1">
      <c r="A27" s="154"/>
      <c r="B27" s="5" t="s">
        <v>225</v>
      </c>
      <c r="C27" s="163" t="s">
        <v>226</v>
      </c>
      <c r="D27" s="91"/>
      <c r="E27" s="91"/>
      <c r="F27" s="91"/>
      <c r="G27" s="166"/>
      <c r="H27" s="167"/>
      <c r="I27" s="157" t="s">
        <v>227</v>
      </c>
      <c r="J27" s="158"/>
      <c r="K27" s="159">
        <f>IDE!F69</f>
        <v>10</v>
      </c>
      <c r="L27" s="2"/>
      <c r="M27" s="2" t="s">
        <v>228</v>
      </c>
      <c r="N27" s="168"/>
      <c r="O27" s="168"/>
      <c r="P27" s="97"/>
      <c r="Q27" s="2"/>
      <c r="R27" s="2"/>
      <c r="S27" s="2"/>
      <c r="T27" s="2"/>
      <c r="U27" s="2"/>
      <c r="V27" s="2"/>
      <c r="W27" s="2"/>
      <c r="X27" s="2"/>
      <c r="Y27" s="2"/>
      <c r="Z27" s="2"/>
    </row>
    <row r="28" ht="3.75" customHeight="1">
      <c r="A28" s="154"/>
      <c r="B28" s="5"/>
      <c r="C28" s="164"/>
      <c r="D28" s="164"/>
      <c r="E28" s="164"/>
      <c r="F28" s="164"/>
      <c r="G28" s="165"/>
      <c r="H28" s="4"/>
      <c r="I28" s="149"/>
      <c r="J28" s="4"/>
      <c r="K28" s="2"/>
      <c r="L28" s="2"/>
      <c r="M28" s="2"/>
      <c r="N28" s="168"/>
      <c r="O28" s="168"/>
      <c r="P28" s="97"/>
      <c r="Q28" s="2"/>
      <c r="R28" s="2"/>
      <c r="S28" s="2"/>
      <c r="T28" s="2"/>
      <c r="U28" s="2"/>
      <c r="V28" s="2"/>
      <c r="W28" s="2"/>
      <c r="X28" s="2"/>
      <c r="Y28" s="2"/>
      <c r="Z28" s="2"/>
    </row>
    <row r="29" ht="13.5" customHeight="1">
      <c r="A29" s="154"/>
      <c r="B29" s="5" t="s">
        <v>229</v>
      </c>
      <c r="C29" s="163" t="s">
        <v>230</v>
      </c>
      <c r="D29" s="91"/>
      <c r="E29" s="91"/>
      <c r="F29" s="91"/>
      <c r="G29" s="166"/>
      <c r="H29" s="167"/>
      <c r="I29" s="157" t="s">
        <v>231</v>
      </c>
      <c r="J29" s="158"/>
      <c r="K29" s="159">
        <f>IDE!N69</f>
        <v>8.8</v>
      </c>
      <c r="L29" s="2"/>
      <c r="M29" s="2" t="s">
        <v>232</v>
      </c>
      <c r="N29" s="168"/>
      <c r="O29" s="168"/>
      <c r="P29" s="97"/>
      <c r="Q29" s="2"/>
      <c r="R29" s="2"/>
      <c r="S29" s="2"/>
      <c r="T29" s="2"/>
      <c r="U29" s="2"/>
      <c r="V29" s="2"/>
      <c r="W29" s="2"/>
      <c r="X29" s="2"/>
      <c r="Y29" s="2"/>
      <c r="Z29" s="2"/>
    </row>
    <row r="30" ht="3.75" customHeight="1">
      <c r="A30" s="154"/>
      <c r="B30" s="5"/>
      <c r="C30" s="164"/>
      <c r="D30" s="164"/>
      <c r="E30" s="164"/>
      <c r="F30" s="164"/>
      <c r="G30" s="165"/>
      <c r="H30" s="4"/>
      <c r="I30" s="149"/>
      <c r="J30" s="4"/>
      <c r="K30" s="2"/>
      <c r="L30" s="2"/>
      <c r="M30" s="2"/>
      <c r="N30" s="168"/>
      <c r="O30" s="168"/>
      <c r="P30" s="97"/>
      <c r="Q30" s="2"/>
      <c r="R30" s="2"/>
      <c r="S30" s="2"/>
      <c r="T30" s="2"/>
      <c r="U30" s="2"/>
      <c r="V30" s="2"/>
      <c r="W30" s="2"/>
      <c r="X30" s="2"/>
      <c r="Y30" s="2"/>
      <c r="Z30" s="2"/>
    </row>
    <row r="31" ht="13.5" customHeight="1">
      <c r="A31" s="154"/>
      <c r="B31" s="5" t="s">
        <v>233</v>
      </c>
      <c r="C31" s="163" t="s">
        <v>234</v>
      </c>
      <c r="D31" s="91"/>
      <c r="E31" s="91"/>
      <c r="F31" s="91"/>
      <c r="G31" s="166"/>
      <c r="H31" s="167"/>
      <c r="I31" s="157" t="s">
        <v>235</v>
      </c>
      <c r="J31" s="158"/>
      <c r="K31" s="159">
        <f>IDE!N65</f>
        <v>3.5</v>
      </c>
      <c r="L31" s="2"/>
      <c r="M31" s="2" t="s">
        <v>236</v>
      </c>
      <c r="N31" s="2"/>
      <c r="O31" s="2"/>
      <c r="P31" s="19"/>
      <c r="Q31" s="2"/>
      <c r="R31" s="2"/>
      <c r="S31" s="2"/>
      <c r="T31" s="2"/>
      <c r="U31" s="2"/>
      <c r="V31" s="2"/>
      <c r="W31" s="2"/>
      <c r="X31" s="2"/>
      <c r="Y31" s="2"/>
      <c r="Z31" s="2"/>
    </row>
    <row r="32" ht="3.75" customHeight="1">
      <c r="A32" s="154"/>
      <c r="B32" s="5"/>
      <c r="C32" s="164"/>
      <c r="D32" s="164"/>
      <c r="E32" s="164"/>
      <c r="F32" s="164"/>
      <c r="G32" s="165"/>
      <c r="H32" s="4"/>
      <c r="I32" s="149"/>
      <c r="J32" s="4"/>
      <c r="K32" s="2"/>
      <c r="L32" s="2"/>
      <c r="M32" s="2"/>
      <c r="N32" s="2"/>
      <c r="O32" s="2"/>
      <c r="P32" s="19"/>
      <c r="Q32" s="2"/>
      <c r="R32" s="2"/>
      <c r="S32" s="2"/>
      <c r="T32" s="2"/>
      <c r="U32" s="2"/>
      <c r="V32" s="2"/>
      <c r="W32" s="2"/>
      <c r="X32" s="2"/>
      <c r="Y32" s="2"/>
      <c r="Z32" s="2"/>
    </row>
    <row r="33" ht="13.5" customHeight="1">
      <c r="A33" s="154"/>
      <c r="B33" s="5" t="s">
        <v>237</v>
      </c>
      <c r="C33" s="163" t="s">
        <v>238</v>
      </c>
      <c r="D33" s="91"/>
      <c r="E33" s="91"/>
      <c r="F33" s="91"/>
      <c r="G33" s="166"/>
      <c r="H33" s="167"/>
      <c r="I33" s="157" t="s">
        <v>204</v>
      </c>
      <c r="J33" s="158"/>
      <c r="K33" s="159">
        <f>$K$13</f>
        <v>2</v>
      </c>
      <c r="L33" s="2"/>
      <c r="M33" s="2" t="s">
        <v>239</v>
      </c>
      <c r="N33" s="2"/>
      <c r="O33" s="2"/>
      <c r="P33" s="19"/>
      <c r="Q33" s="2"/>
      <c r="R33" s="2"/>
      <c r="S33" s="2"/>
      <c r="T33" s="2"/>
      <c r="U33" s="2"/>
      <c r="V33" s="2"/>
      <c r="W33" s="2"/>
      <c r="X33" s="2"/>
      <c r="Y33" s="2"/>
      <c r="Z33" s="2"/>
    </row>
    <row r="34" ht="3.75" customHeight="1">
      <c r="A34" s="154"/>
      <c r="B34" s="5"/>
      <c r="C34" s="164"/>
      <c r="D34" s="164"/>
      <c r="E34" s="164"/>
      <c r="F34" s="164"/>
      <c r="G34" s="165"/>
      <c r="H34" s="4"/>
      <c r="I34" s="149"/>
      <c r="J34" s="4"/>
      <c r="K34" s="2"/>
      <c r="L34" s="2"/>
      <c r="M34" s="2"/>
      <c r="N34" s="2"/>
      <c r="O34" s="2"/>
      <c r="P34" s="19"/>
      <c r="Q34" s="2"/>
      <c r="R34" s="2"/>
      <c r="S34" s="2"/>
      <c r="T34" s="2"/>
      <c r="U34" s="2"/>
      <c r="V34" s="2"/>
      <c r="W34" s="2"/>
      <c r="X34" s="2"/>
      <c r="Y34" s="2"/>
      <c r="Z34" s="2"/>
    </row>
    <row r="35" ht="13.5" customHeight="1">
      <c r="A35" s="154"/>
      <c r="B35" s="5" t="s">
        <v>240</v>
      </c>
      <c r="C35" s="163" t="s">
        <v>241</v>
      </c>
      <c r="D35" s="91"/>
      <c r="E35" s="91"/>
      <c r="F35" s="91"/>
      <c r="G35" s="166"/>
      <c r="H35" s="167"/>
      <c r="I35" s="157" t="s">
        <v>208</v>
      </c>
      <c r="J35" s="158"/>
      <c r="K35" s="169">
        <v>0.4</v>
      </c>
      <c r="L35" s="2"/>
      <c r="M35" s="2" t="s">
        <v>242</v>
      </c>
      <c r="N35" s="146" t="s">
        <v>243</v>
      </c>
      <c r="O35" s="2"/>
      <c r="P35" s="19"/>
      <c r="Q35" s="2"/>
      <c r="R35" s="146"/>
      <c r="S35" s="2"/>
      <c r="T35" s="2"/>
      <c r="U35" s="2"/>
      <c r="V35" s="2"/>
      <c r="W35" s="2"/>
      <c r="X35" s="2"/>
      <c r="Y35" s="2"/>
      <c r="Z35" s="2"/>
    </row>
    <row r="36" ht="3.75" customHeight="1">
      <c r="A36" s="154"/>
      <c r="B36" s="5"/>
      <c r="C36" s="164"/>
      <c r="D36" s="164"/>
      <c r="E36" s="164"/>
      <c r="F36" s="164"/>
      <c r="G36" s="165"/>
      <c r="H36" s="4"/>
      <c r="I36" s="149"/>
      <c r="J36" s="4"/>
      <c r="K36" s="2"/>
      <c r="L36" s="2"/>
      <c r="M36" s="2"/>
      <c r="N36" s="146"/>
      <c r="O36" s="2"/>
      <c r="P36" s="19"/>
      <c r="Q36" s="2"/>
      <c r="R36" s="146"/>
      <c r="S36" s="2"/>
      <c r="T36" s="2"/>
      <c r="U36" s="2"/>
      <c r="V36" s="2"/>
      <c r="W36" s="2"/>
      <c r="X36" s="2"/>
      <c r="Y36" s="2"/>
      <c r="Z36" s="2"/>
    </row>
    <row r="37" ht="13.5" customHeight="1">
      <c r="A37" s="154"/>
      <c r="B37" s="5" t="s">
        <v>244</v>
      </c>
      <c r="C37" s="163" t="s">
        <v>245</v>
      </c>
      <c r="D37" s="91"/>
      <c r="E37" s="91"/>
      <c r="F37" s="91"/>
      <c r="G37" s="166"/>
      <c r="H37" s="170"/>
      <c r="I37" s="157" t="s">
        <v>246</v>
      </c>
      <c r="J37" s="158"/>
      <c r="K37" s="169">
        <v>7.0</v>
      </c>
      <c r="L37" s="2"/>
      <c r="M37" s="2" t="s">
        <v>247</v>
      </c>
      <c r="N37" s="146" t="s">
        <v>248</v>
      </c>
      <c r="O37" s="2"/>
      <c r="P37" s="19"/>
      <c r="Q37" s="2"/>
      <c r="R37" s="146"/>
      <c r="S37" s="2"/>
      <c r="T37" s="2"/>
      <c r="U37" s="2"/>
      <c r="V37" s="2"/>
      <c r="W37" s="2"/>
      <c r="X37" s="2"/>
      <c r="Y37" s="2"/>
      <c r="Z37" s="2"/>
    </row>
    <row r="38" ht="3.75" customHeight="1">
      <c r="A38" s="24"/>
      <c r="B38" s="17"/>
      <c r="C38" s="17"/>
      <c r="D38" s="17"/>
      <c r="E38" s="17"/>
      <c r="F38" s="17"/>
      <c r="G38" s="17"/>
      <c r="H38" s="17"/>
      <c r="I38" s="17"/>
      <c r="J38" s="17"/>
      <c r="K38" s="17"/>
      <c r="L38" s="17"/>
      <c r="M38" s="17"/>
      <c r="N38" s="17"/>
      <c r="O38" s="17"/>
      <c r="P38" s="26"/>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249</v>
      </c>
      <c r="C40" s="4" t="s">
        <v>250</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71"/>
      <c r="B42" s="172"/>
      <c r="C42" s="173"/>
      <c r="D42" s="172"/>
      <c r="E42" s="172"/>
      <c r="F42" s="172"/>
      <c r="G42" s="172"/>
      <c r="H42" s="172"/>
      <c r="I42" s="172"/>
      <c r="J42" s="172"/>
      <c r="K42" s="172"/>
      <c r="L42" s="172"/>
      <c r="M42" s="172"/>
      <c r="N42" s="172"/>
      <c r="O42" s="172"/>
      <c r="P42" s="174"/>
      <c r="Q42" s="2"/>
      <c r="R42" s="2"/>
      <c r="S42" s="2"/>
      <c r="T42" s="2"/>
      <c r="U42" s="2"/>
      <c r="V42" s="2"/>
      <c r="W42" s="2"/>
      <c r="X42" s="2"/>
      <c r="Y42" s="2"/>
      <c r="Z42" s="2"/>
    </row>
    <row r="43" ht="13.5" customHeight="1">
      <c r="A43" s="13"/>
      <c r="B43" s="2" t="s">
        <v>251</v>
      </c>
      <c r="C43" s="163" t="s">
        <v>252</v>
      </c>
      <c r="D43" s="150"/>
      <c r="E43" s="150"/>
      <c r="F43" s="150"/>
      <c r="G43" s="175"/>
      <c r="H43" s="17"/>
      <c r="I43" s="157" t="s">
        <v>253</v>
      </c>
      <c r="J43" s="158"/>
      <c r="K43" s="159">
        <f>IF(K27&lt;K29,K27,K29)</f>
        <v>8.8</v>
      </c>
      <c r="L43" s="2"/>
      <c r="M43" s="2" t="s">
        <v>254</v>
      </c>
      <c r="N43" s="2"/>
      <c r="O43" s="2"/>
      <c r="P43" s="19"/>
      <c r="Q43" s="137"/>
      <c r="R43" s="137"/>
      <c r="S43" s="2"/>
      <c r="T43" s="2"/>
      <c r="U43" s="2"/>
      <c r="V43" s="2"/>
      <c r="W43" s="2"/>
      <c r="X43" s="2"/>
      <c r="Y43" s="2"/>
      <c r="Z43" s="2"/>
    </row>
    <row r="44" ht="3.75" customHeight="1">
      <c r="A44" s="13"/>
      <c r="B44" s="2"/>
      <c r="C44" s="21"/>
      <c r="D44" s="21"/>
      <c r="E44" s="21"/>
      <c r="F44" s="21"/>
      <c r="G44" s="137"/>
      <c r="H44" s="2"/>
      <c r="I44" s="149"/>
      <c r="J44" s="57"/>
      <c r="K44" s="2"/>
      <c r="L44" s="2"/>
      <c r="M44" s="2"/>
      <c r="N44" s="2"/>
      <c r="O44" s="2"/>
      <c r="P44" s="19"/>
      <c r="Q44" s="137"/>
      <c r="R44" s="137"/>
      <c r="S44" s="2"/>
      <c r="T44" s="2"/>
      <c r="U44" s="2"/>
      <c r="V44" s="2"/>
      <c r="W44" s="2"/>
      <c r="X44" s="2"/>
      <c r="Y44" s="2"/>
      <c r="Z44" s="2"/>
    </row>
    <row r="45" ht="13.5" customHeight="1">
      <c r="A45" s="13"/>
      <c r="B45" s="2" t="s">
        <v>255</v>
      </c>
      <c r="C45" s="163" t="s">
        <v>256</v>
      </c>
      <c r="D45" s="150"/>
      <c r="E45" s="150"/>
      <c r="F45" s="150"/>
      <c r="G45" s="175"/>
      <c r="H45" s="17"/>
      <c r="I45" s="157" t="s">
        <v>257</v>
      </c>
      <c r="J45" s="158"/>
      <c r="K45" s="176">
        <f>IF(K29&lt;K27,K27,K29)</f>
        <v>10</v>
      </c>
      <c r="L45" s="2"/>
      <c r="M45" s="2" t="s">
        <v>258</v>
      </c>
      <c r="N45" s="2"/>
      <c r="O45" s="2"/>
      <c r="P45" s="19"/>
      <c r="Q45" s="137"/>
      <c r="R45" s="137"/>
      <c r="S45" s="2"/>
      <c r="T45" s="2"/>
      <c r="U45" s="2"/>
      <c r="V45" s="2"/>
      <c r="W45" s="2"/>
      <c r="X45" s="2"/>
      <c r="Y45" s="2"/>
      <c r="Z45" s="2"/>
    </row>
    <row r="46" ht="3.75" customHeight="1">
      <c r="A46" s="13"/>
      <c r="B46" s="2"/>
      <c r="C46" s="21"/>
      <c r="D46" s="21"/>
      <c r="E46" s="21"/>
      <c r="F46" s="21"/>
      <c r="G46" s="137"/>
      <c r="H46" s="2"/>
      <c r="I46" s="149"/>
      <c r="J46" s="57"/>
      <c r="K46" s="2"/>
      <c r="L46" s="2"/>
      <c r="M46" s="2"/>
      <c r="N46" s="2"/>
      <c r="O46" s="2"/>
      <c r="P46" s="19"/>
      <c r="Q46" s="137"/>
      <c r="R46" s="137"/>
      <c r="S46" s="2"/>
      <c r="T46" s="2"/>
      <c r="U46" s="2"/>
      <c r="V46" s="2"/>
      <c r="W46" s="2"/>
      <c r="X46" s="2"/>
      <c r="Y46" s="2"/>
      <c r="Z46" s="2"/>
    </row>
    <row r="47" ht="13.5" customHeight="1">
      <c r="A47" s="13"/>
      <c r="B47" s="2" t="s">
        <v>259</v>
      </c>
      <c r="C47" s="163" t="s">
        <v>260</v>
      </c>
      <c r="D47" s="150"/>
      <c r="E47" s="150"/>
      <c r="F47" s="150"/>
      <c r="G47" s="170"/>
      <c r="H47" s="25"/>
      <c r="I47" s="157" t="s">
        <v>261</v>
      </c>
      <c r="J47" s="158"/>
      <c r="K47" s="176">
        <f>K43/K45</f>
        <v>0.88</v>
      </c>
      <c r="L47" s="2"/>
      <c r="M47" s="5" t="s">
        <v>220</v>
      </c>
      <c r="N47" s="2"/>
      <c r="O47" s="2"/>
      <c r="P47" s="19"/>
      <c r="Q47" s="177"/>
      <c r="R47" s="177"/>
      <c r="S47" s="72"/>
      <c r="T47" s="5"/>
      <c r="U47" s="2"/>
      <c r="V47" s="5"/>
      <c r="W47" s="2"/>
      <c r="X47" s="2"/>
      <c r="Y47" s="2"/>
      <c r="Z47" s="2"/>
    </row>
    <row r="48" ht="3.75" customHeight="1">
      <c r="A48" s="13"/>
      <c r="B48" s="2"/>
      <c r="C48" s="21"/>
      <c r="D48" s="21"/>
      <c r="E48" s="21"/>
      <c r="F48" s="21"/>
      <c r="G48" s="177"/>
      <c r="H48" s="5"/>
      <c r="I48" s="142"/>
      <c r="J48" s="178"/>
      <c r="K48" s="72"/>
      <c r="L48" s="2"/>
      <c r="M48" s="5"/>
      <c r="N48" s="2"/>
      <c r="O48" s="2"/>
      <c r="P48" s="19"/>
      <c r="Q48" s="177"/>
      <c r="R48" s="177"/>
      <c r="S48" s="72"/>
      <c r="T48" s="5"/>
      <c r="U48" s="2"/>
      <c r="V48" s="5"/>
      <c r="W48" s="2"/>
      <c r="X48" s="2"/>
      <c r="Y48" s="2"/>
      <c r="Z48" s="2"/>
    </row>
    <row r="49" ht="13.5" customHeight="1">
      <c r="A49" s="13"/>
      <c r="B49" s="2" t="s">
        <v>262</v>
      </c>
      <c r="C49" s="163" t="s">
        <v>263</v>
      </c>
      <c r="D49" s="150"/>
      <c r="E49" s="150"/>
      <c r="F49" s="150"/>
      <c r="G49" s="179"/>
      <c r="H49" s="25"/>
      <c r="I49" s="157" t="s">
        <v>264</v>
      </c>
      <c r="J49" s="158"/>
      <c r="K49" s="159">
        <f>K43/K25</f>
        <v>0.088</v>
      </c>
      <c r="L49" s="2"/>
      <c r="M49" s="5" t="s">
        <v>220</v>
      </c>
      <c r="N49" s="2"/>
      <c r="O49" s="2"/>
      <c r="P49" s="19"/>
      <c r="Q49" s="180"/>
      <c r="R49" s="180"/>
      <c r="S49" s="2"/>
      <c r="T49" s="5"/>
      <c r="U49" s="2"/>
      <c r="V49" s="5"/>
      <c r="W49" s="2"/>
      <c r="X49" s="2"/>
      <c r="Y49" s="2"/>
      <c r="Z49" s="2"/>
    </row>
    <row r="50" ht="3.75" customHeight="1">
      <c r="A50" s="13"/>
      <c r="B50" s="2"/>
      <c r="C50" s="21"/>
      <c r="D50" s="21"/>
      <c r="E50" s="21"/>
      <c r="F50" s="21"/>
      <c r="G50" s="180"/>
      <c r="H50" s="5"/>
      <c r="I50" s="181"/>
      <c r="J50" s="182"/>
      <c r="K50" s="2"/>
      <c r="L50" s="2"/>
      <c r="M50" s="5"/>
      <c r="N50" s="2"/>
      <c r="O50" s="2"/>
      <c r="P50" s="19"/>
      <c r="Q50" s="180"/>
      <c r="R50" s="180"/>
      <c r="S50" s="2"/>
      <c r="T50" s="5"/>
      <c r="U50" s="2"/>
      <c r="V50" s="5"/>
      <c r="W50" s="2"/>
      <c r="X50" s="2"/>
      <c r="Y50" s="2"/>
      <c r="Z50" s="2"/>
    </row>
    <row r="51" ht="13.5" customHeight="1">
      <c r="A51" s="13"/>
      <c r="B51" s="2" t="s">
        <v>265</v>
      </c>
      <c r="C51" s="163" t="s">
        <v>266</v>
      </c>
      <c r="D51" s="150"/>
      <c r="E51" s="150"/>
      <c r="F51" s="150"/>
      <c r="G51" s="183"/>
      <c r="H51" s="17"/>
      <c r="I51" s="157" t="s">
        <v>267</v>
      </c>
      <c r="J51" s="158"/>
      <c r="K51" s="159">
        <f>K35+((K27+K29)*K31*K33)/K25</f>
        <v>1.716</v>
      </c>
      <c r="L51" s="2"/>
      <c r="M51" s="2" t="s">
        <v>268</v>
      </c>
      <c r="N51" s="40" t="s">
        <v>269</v>
      </c>
      <c r="O51" s="2"/>
      <c r="P51" s="19"/>
      <c r="Q51" s="137"/>
      <c r="R51" s="137"/>
      <c r="S51" s="2"/>
      <c r="T51" s="2"/>
      <c r="U51" s="2"/>
      <c r="V51" s="2"/>
      <c r="W51" s="2"/>
      <c r="X51" s="146"/>
      <c r="Y51" s="2"/>
      <c r="Z51" s="2"/>
    </row>
    <row r="52" ht="3.75" customHeight="1">
      <c r="A52" s="24"/>
      <c r="B52" s="17"/>
      <c r="C52" s="17"/>
      <c r="D52" s="25"/>
      <c r="E52" s="25"/>
      <c r="F52" s="25"/>
      <c r="G52" s="175"/>
      <c r="H52" s="17"/>
      <c r="I52" s="184"/>
      <c r="J52" s="184"/>
      <c r="K52" s="17"/>
      <c r="L52" s="17"/>
      <c r="M52" s="17"/>
      <c r="N52" s="17"/>
      <c r="O52" s="17"/>
      <c r="P52" s="26"/>
      <c r="Q52" s="137"/>
      <c r="R52" s="137"/>
      <c r="S52" s="2"/>
      <c r="T52" s="2"/>
      <c r="U52" s="2"/>
      <c r="V52" s="2"/>
      <c r="W52" s="2"/>
      <c r="X52" s="2"/>
      <c r="Y52" s="2"/>
      <c r="Z52" s="2"/>
    </row>
    <row r="53" ht="7.5" customHeight="1">
      <c r="A53" s="2"/>
      <c r="B53" s="2"/>
      <c r="C53" s="2"/>
      <c r="D53" s="5"/>
      <c r="E53" s="5"/>
      <c r="F53" s="5"/>
      <c r="G53" s="137"/>
      <c r="H53" s="2"/>
      <c r="I53" s="57"/>
      <c r="J53" s="57"/>
      <c r="K53" s="2"/>
      <c r="L53" s="2"/>
      <c r="M53" s="2"/>
      <c r="N53" s="2"/>
      <c r="O53" s="2"/>
      <c r="P53" s="2"/>
      <c r="Q53" s="137"/>
      <c r="R53" s="137"/>
      <c r="S53" s="2"/>
      <c r="T53" s="2"/>
      <c r="U53" s="2"/>
      <c r="V53" s="2"/>
      <c r="W53" s="2"/>
      <c r="X53" s="2"/>
      <c r="Y53" s="2"/>
      <c r="Z53" s="2"/>
    </row>
    <row r="54" ht="3.75" customHeight="1">
      <c r="A54" s="8"/>
      <c r="B54" s="9"/>
      <c r="C54" s="9"/>
      <c r="D54" s="11"/>
      <c r="E54" s="11"/>
      <c r="F54" s="11"/>
      <c r="G54" s="139"/>
      <c r="H54" s="9"/>
      <c r="I54" s="185"/>
      <c r="J54" s="185"/>
      <c r="K54" s="9"/>
      <c r="L54" s="9"/>
      <c r="M54" s="9"/>
      <c r="N54" s="9"/>
      <c r="O54" s="9"/>
      <c r="P54" s="12"/>
      <c r="Q54" s="137"/>
      <c r="R54" s="137"/>
      <c r="S54" s="2"/>
      <c r="T54" s="2"/>
      <c r="U54" s="2"/>
      <c r="V54" s="2"/>
      <c r="W54" s="2"/>
      <c r="X54" s="2"/>
      <c r="Y54" s="2"/>
      <c r="Z54" s="2"/>
    </row>
    <row r="55" ht="13.5" customHeight="1">
      <c r="A55" s="13"/>
      <c r="B55" s="186" t="s">
        <v>270</v>
      </c>
      <c r="C55" s="186"/>
      <c r="D55" s="187"/>
      <c r="E55" s="187"/>
      <c r="F55" s="187"/>
      <c r="G55" s="187"/>
      <c r="H55" s="188"/>
      <c r="I55" s="189" t="s">
        <v>271</v>
      </c>
      <c r="J55" s="190"/>
      <c r="K55" s="191">
        <f>K49*K37*SQRT(1+(K51*K23/(1.5*K49*K37*(1+K47))))/(K51*K23)</f>
        <v>0.5061209958</v>
      </c>
      <c r="L55" s="2"/>
      <c r="M55" s="5"/>
      <c r="N55" s="2"/>
      <c r="O55" s="2"/>
      <c r="P55" s="19"/>
      <c r="Q55" s="192"/>
      <c r="R55" s="192"/>
      <c r="S55" s="193"/>
      <c r="T55" s="5"/>
      <c r="U55" s="2"/>
      <c r="V55" s="5"/>
      <c r="W55" s="2"/>
      <c r="X55" s="2"/>
      <c r="Y55" s="2"/>
      <c r="Z55" s="2"/>
    </row>
    <row r="56" ht="3.75" customHeight="1">
      <c r="A56" s="24"/>
      <c r="B56" s="194"/>
      <c r="C56" s="17"/>
      <c r="D56" s="17"/>
      <c r="E56" s="17"/>
      <c r="F56" s="195"/>
      <c r="G56" s="17"/>
      <c r="H56" s="17"/>
      <c r="I56" s="17"/>
      <c r="J56" s="17"/>
      <c r="K56" s="17"/>
      <c r="L56" s="17"/>
      <c r="M56" s="17"/>
      <c r="N56" s="17"/>
      <c r="O56" s="17"/>
      <c r="P56" s="26"/>
      <c r="Q56" s="2"/>
      <c r="R56" s="2"/>
      <c r="S56" s="2"/>
      <c r="T56" s="2"/>
      <c r="U56" s="2"/>
      <c r="V56" s="2"/>
      <c r="W56" s="2"/>
      <c r="X56" s="2"/>
      <c r="Y56" s="2"/>
      <c r="Z56" s="2"/>
    </row>
    <row r="57" ht="12.75" customHeight="1">
      <c r="A57" s="2"/>
      <c r="B57" s="196"/>
      <c r="C57" s="2"/>
      <c r="D57" s="2"/>
      <c r="E57" s="2"/>
      <c r="F57" s="197"/>
      <c r="G57" s="2"/>
      <c r="H57" s="2"/>
      <c r="I57" s="2"/>
      <c r="J57" s="2"/>
      <c r="K57" s="2"/>
      <c r="L57" s="2"/>
      <c r="M57" s="2"/>
      <c r="N57" s="2"/>
      <c r="O57" s="2"/>
      <c r="P57" s="2"/>
      <c r="Q57" s="2"/>
      <c r="R57" s="2"/>
      <c r="S57" s="2"/>
      <c r="T57" s="2"/>
      <c r="U57" s="2"/>
      <c r="V57" s="2"/>
      <c r="W57" s="2"/>
      <c r="X57" s="2"/>
      <c r="Y57" s="2"/>
      <c r="Z57" s="2"/>
    </row>
    <row r="58" ht="12.75" customHeight="1">
      <c r="A58" s="2"/>
      <c r="B58" s="198" t="s">
        <v>272</v>
      </c>
      <c r="C58" s="199" t="s">
        <v>273</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274</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275</v>
      </c>
      <c r="B4" s="4"/>
      <c r="C4" s="2"/>
      <c r="D4" s="2"/>
      <c r="E4" s="2"/>
      <c r="F4" s="2"/>
      <c r="G4" s="2"/>
      <c r="H4" s="2"/>
      <c r="I4" s="2"/>
      <c r="J4" s="2"/>
      <c r="K4" s="2"/>
      <c r="L4" s="2"/>
      <c r="M4" s="2"/>
      <c r="N4" s="2"/>
      <c r="O4" s="2"/>
      <c r="P4" s="37"/>
      <c r="Q4" s="37"/>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0"/>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1" t="str">
        <f>IDE!N7</f>
        <v>BH-A-4</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1"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1" t="str">
        <f>IDE!N11</f>
        <v>rahiq abo afifa</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276</v>
      </c>
      <c r="D13" s="2"/>
      <c r="E13" s="17"/>
      <c r="F13" s="17"/>
      <c r="G13" s="17"/>
      <c r="H13" s="17"/>
      <c r="I13" s="17"/>
      <c r="J13" s="17"/>
      <c r="K13" s="17"/>
      <c r="L13" s="17"/>
      <c r="M13" s="17"/>
      <c r="N13" s="17"/>
      <c r="O13" s="2"/>
      <c r="P13" s="202">
        <f>IDE!N13</f>
        <v>44257</v>
      </c>
      <c r="Q13" s="203"/>
      <c r="R13" s="19"/>
      <c r="S13" s="2"/>
      <c r="T13" s="2"/>
      <c r="U13" s="2"/>
      <c r="V13" s="2"/>
      <c r="W13" s="2"/>
      <c r="X13" s="2"/>
      <c r="Y13" s="2"/>
      <c r="Z13" s="2"/>
      <c r="AA13" s="2"/>
      <c r="AB13" s="2"/>
    </row>
    <row r="14" ht="4.5" customHeight="1">
      <c r="A14" s="24"/>
      <c r="B14" s="17"/>
      <c r="C14" s="17"/>
      <c r="D14" s="17"/>
      <c r="E14" s="17"/>
      <c r="F14" s="17"/>
      <c r="G14" s="17"/>
      <c r="H14" s="17"/>
      <c r="I14" s="17"/>
      <c r="J14" s="17"/>
      <c r="K14" s="17"/>
      <c r="L14" s="17"/>
      <c r="M14" s="17"/>
      <c r="N14" s="17"/>
      <c r="O14" s="17"/>
      <c r="P14" s="25"/>
      <c r="Q14" s="25"/>
      <c r="R14" s="26"/>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12</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8"/>
      <c r="B17" s="28"/>
      <c r="C17" s="28"/>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4"/>
      <c r="B18" s="29"/>
      <c r="C18" s="29"/>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14</v>
      </c>
      <c r="D19" s="2"/>
      <c r="E19" s="205" t="str">
        <f>IDE!F19</f>
        <v>Jerusalem Council</v>
      </c>
      <c r="F19" s="31"/>
      <c r="G19" s="31"/>
      <c r="H19" s="31"/>
      <c r="I19" s="31"/>
      <c r="J19" s="31"/>
      <c r="K19" s="31"/>
      <c r="L19" s="31"/>
      <c r="M19" s="31"/>
      <c r="N19" s="31"/>
      <c r="O19" s="31"/>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16</v>
      </c>
      <c r="D21" s="2"/>
      <c r="E21" s="205" t="str">
        <f>IDE!F21</f>
        <v>Jerusalem /biet hanina</v>
      </c>
      <c r="F21" s="31"/>
      <c r="G21" s="31"/>
      <c r="H21" s="31"/>
      <c r="I21" s="31"/>
      <c r="J21" s="31"/>
      <c r="K21" s="31"/>
      <c r="L21" s="31"/>
      <c r="M21" s="31"/>
      <c r="N21" s="31"/>
      <c r="O21" s="31"/>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18</v>
      </c>
      <c r="D23" s="2"/>
      <c r="E23" s="17"/>
      <c r="F23" s="17"/>
      <c r="G23" s="17"/>
      <c r="H23" s="17"/>
      <c r="I23" s="17"/>
      <c r="J23" s="17"/>
      <c r="K23" s="17"/>
      <c r="L23" s="17"/>
      <c r="M23" s="17"/>
      <c r="N23" s="17"/>
      <c r="O23" s="2"/>
      <c r="P23" s="201" t="str">
        <f>IDE!N23</f>
        <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1"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277</v>
      </c>
      <c r="D27" s="2"/>
      <c r="E27" s="17"/>
      <c r="F27" s="17"/>
      <c r="G27" s="17"/>
      <c r="H27" s="17"/>
      <c r="I27" s="17"/>
      <c r="J27" s="17"/>
      <c r="K27" s="17"/>
      <c r="L27" s="17"/>
      <c r="M27" s="17"/>
      <c r="N27" s="17"/>
      <c r="O27" s="2"/>
      <c r="P27" s="201" t="str">
        <f>IDE!F27</f>
        <v>Jerusalem /biet hanina-alzytona street</v>
      </c>
      <c r="Q27" s="5"/>
      <c r="R27" s="19"/>
      <c r="S27" s="2"/>
      <c r="T27" s="2"/>
      <c r="U27" s="2"/>
      <c r="V27" s="2"/>
      <c r="W27" s="2"/>
      <c r="X27" s="2"/>
      <c r="Y27" s="2"/>
      <c r="Z27" s="2"/>
      <c r="AA27" s="2"/>
      <c r="AB27" s="2"/>
    </row>
    <row r="28" ht="4.5" customHeight="1">
      <c r="A28" s="24"/>
      <c r="B28" s="17"/>
      <c r="C28" s="17"/>
      <c r="D28" s="17"/>
      <c r="E28" s="17"/>
      <c r="F28" s="17"/>
      <c r="G28" s="17"/>
      <c r="H28" s="17"/>
      <c r="I28" s="17"/>
      <c r="J28" s="17"/>
      <c r="K28" s="17"/>
      <c r="L28" s="17"/>
      <c r="M28" s="17"/>
      <c r="N28" s="17"/>
      <c r="O28" s="17"/>
      <c r="P28" s="25"/>
      <c r="Q28" s="25"/>
      <c r="R28" s="26"/>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21</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278</v>
      </c>
      <c r="D33" s="2"/>
      <c r="E33" s="2"/>
      <c r="F33" s="2"/>
      <c r="G33" s="2"/>
      <c r="H33" s="2"/>
      <c r="I33" s="2"/>
      <c r="J33" s="2"/>
      <c r="K33" s="2"/>
      <c r="L33" s="2"/>
      <c r="M33" s="2"/>
      <c r="N33" s="2"/>
      <c r="O33" s="5"/>
      <c r="P33" s="206">
        <f>IDE!N49</f>
        <v>1948</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279</v>
      </c>
      <c r="D35" s="21"/>
      <c r="E35" s="17" t="str">
        <f>IDE!F33</f>
        <v/>
      </c>
      <c r="F35" s="91"/>
      <c r="G35" s="91"/>
      <c r="H35" s="91"/>
      <c r="I35" s="91"/>
      <c r="J35" s="91"/>
      <c r="K35" s="91"/>
      <c r="L35" s="91"/>
      <c r="M35" s="91"/>
      <c r="N35" s="91"/>
      <c r="O35" s="2"/>
      <c r="P35" s="201" t="str">
        <f>IDE!N33</f>
        <v>Composite</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7">
        <f>IDE!F35</f>
        <v>10</v>
      </c>
      <c r="F37" s="17"/>
      <c r="G37" s="17"/>
      <c r="H37" s="17"/>
      <c r="I37" s="17"/>
      <c r="J37" s="17"/>
      <c r="K37" s="17" t="s">
        <v>280</v>
      </c>
      <c r="L37" s="17"/>
      <c r="M37" s="17"/>
      <c r="N37" s="17"/>
      <c r="O37" s="2"/>
      <c r="P37" s="201" t="str">
        <f>IDE!N35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08">
        <f>IDE!F65</f>
        <v>1</v>
      </c>
      <c r="F39" s="2"/>
      <c r="G39" s="2"/>
      <c r="H39" s="2"/>
      <c r="I39" s="2"/>
      <c r="J39" s="2"/>
      <c r="K39" s="2"/>
      <c r="L39" s="2"/>
      <c r="M39" s="2"/>
      <c r="N39" s="2"/>
      <c r="O39" s="2"/>
      <c r="P39" s="209"/>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281</v>
      </c>
      <c r="D41" s="21"/>
      <c r="E41" s="150"/>
      <c r="F41" s="17"/>
      <c r="G41" s="17"/>
      <c r="H41" s="17"/>
      <c r="I41" s="17"/>
      <c r="J41" s="2"/>
      <c r="K41" s="2" t="s">
        <v>38</v>
      </c>
      <c r="L41" s="17"/>
      <c r="M41" s="17"/>
      <c r="N41" s="17"/>
      <c r="O41" s="2"/>
      <c r="P41" s="201" t="str">
        <f>IDE!N37</f>
        <v>Residence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44</v>
      </c>
      <c r="L43" s="17"/>
      <c r="M43" s="17"/>
      <c r="N43" s="17"/>
      <c r="O43" s="2"/>
      <c r="P43" s="201" t="str">
        <f>IDE!N39</f>
        <v>Residence</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45</v>
      </c>
      <c r="L45" s="17"/>
      <c r="M45" s="17"/>
      <c r="N45" s="17"/>
      <c r="O45" s="2"/>
      <c r="P45" s="201" t="str">
        <f>IDE!N41</f>
        <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46</v>
      </c>
      <c r="L47" s="17"/>
      <c r="M47" s="17"/>
      <c r="N47" s="17"/>
      <c r="O47" s="2"/>
      <c r="P47" s="201" t="str">
        <f>IDE!N43</f>
        <v/>
      </c>
      <c r="Q47" s="5"/>
      <c r="R47" s="19"/>
      <c r="S47" s="2"/>
      <c r="T47" s="2"/>
      <c r="U47" s="2"/>
      <c r="V47" s="2"/>
      <c r="W47" s="2"/>
      <c r="X47" s="2"/>
      <c r="Y47" s="2"/>
      <c r="Z47" s="2"/>
      <c r="AA47" s="2"/>
      <c r="AB47" s="2"/>
    </row>
    <row r="48" ht="4.5" customHeight="1">
      <c r="A48" s="24"/>
      <c r="B48" s="17"/>
      <c r="C48" s="17"/>
      <c r="D48" s="17"/>
      <c r="E48" s="17"/>
      <c r="F48" s="17"/>
      <c r="G48" s="17"/>
      <c r="H48" s="17"/>
      <c r="I48" s="17"/>
      <c r="J48" s="17"/>
      <c r="K48" s="17"/>
      <c r="L48" s="17"/>
      <c r="M48" s="17"/>
      <c r="N48" s="17"/>
      <c r="O48" s="25"/>
      <c r="P48" s="17"/>
      <c r="Q48" s="25"/>
      <c r="R48" s="26"/>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282</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0"/>
      <c r="D52" s="9"/>
      <c r="E52" s="136"/>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0"/>
      <c r="D53" s="9"/>
      <c r="E53" s="136"/>
      <c r="F53" s="9"/>
      <c r="G53" s="9"/>
      <c r="H53" s="9"/>
      <c r="I53" s="9"/>
      <c r="J53" s="9"/>
      <c r="K53" s="9"/>
      <c r="L53" s="9"/>
      <c r="M53" s="9"/>
      <c r="N53" s="9"/>
      <c r="O53" s="9"/>
      <c r="P53" s="11"/>
      <c r="Q53" s="211"/>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1"/>
      <c r="R54" s="19"/>
      <c r="S54" s="2"/>
      <c r="T54" s="2"/>
      <c r="U54" s="2"/>
      <c r="V54" s="2"/>
      <c r="W54" s="2"/>
      <c r="X54" s="2"/>
      <c r="Y54" s="2"/>
      <c r="Z54" s="2"/>
      <c r="AA54" s="2"/>
      <c r="AB54" s="2"/>
    </row>
    <row r="55" ht="13.5" customHeight="1">
      <c r="A55" s="13"/>
      <c r="B55" s="13"/>
      <c r="C55" s="127" t="s">
        <v>283</v>
      </c>
      <c r="D55" s="2"/>
      <c r="E55" s="212" t="str">
        <f>IF(T55&gt;=2,"high cultural",IF(T55&gt;=1,"cultural","-"))</f>
        <v>cultural</v>
      </c>
      <c r="F55" s="213"/>
      <c r="G55" s="2"/>
      <c r="H55" s="2"/>
      <c r="I55" s="159" t="str">
        <f>IF(IDE!N75="ide","1","0")</f>
        <v>1</v>
      </c>
      <c r="J55" s="2"/>
      <c r="K55" s="159" t="str">
        <f>IF(IDE!N77="art","1","0")</f>
        <v>0</v>
      </c>
      <c r="L55" s="2"/>
      <c r="M55" s="2"/>
      <c r="N55" s="159" t="str">
        <f>IF(IDE!N79="tec","1","0")</f>
        <v>0</v>
      </c>
      <c r="O55" s="2"/>
      <c r="P55" s="214" t="str">
        <f>IF(IDE!N81="rar","1","0")</f>
        <v>0</v>
      </c>
      <c r="Q55" s="93"/>
      <c r="R55" s="19"/>
      <c r="S55" s="2"/>
      <c r="T55" s="215">
        <f>I55+K55+N55</f>
        <v>1</v>
      </c>
      <c r="U55" s="2"/>
      <c r="V55" s="2"/>
      <c r="W55" s="2"/>
      <c r="X55" s="5"/>
      <c r="Y55" s="2"/>
      <c r="Z55" s="2"/>
      <c r="AA55" s="2"/>
      <c r="AB55" s="2"/>
    </row>
    <row r="56" ht="4.5" customHeight="1">
      <c r="A56" s="13"/>
      <c r="B56" s="13"/>
      <c r="C56" s="127"/>
      <c r="D56" s="2"/>
      <c r="E56" s="2"/>
      <c r="F56" s="2"/>
      <c r="G56" s="2"/>
      <c r="H56" s="2"/>
      <c r="I56" s="2"/>
      <c r="J56" s="2"/>
      <c r="K56" s="2"/>
      <c r="L56" s="2"/>
      <c r="M56" s="2"/>
      <c r="N56" s="2"/>
      <c r="O56" s="2"/>
      <c r="P56" s="5"/>
      <c r="Q56" s="93"/>
      <c r="R56" s="19"/>
      <c r="S56" s="2"/>
      <c r="T56" s="2"/>
      <c r="U56" s="2"/>
      <c r="V56" s="216"/>
      <c r="W56" s="2"/>
      <c r="X56" s="5"/>
      <c r="Y56" s="2"/>
      <c r="Z56" s="2"/>
      <c r="AA56" s="2"/>
      <c r="AB56" s="2"/>
    </row>
    <row r="57" ht="12.75" customHeight="1">
      <c r="A57" s="13"/>
      <c r="B57" s="13"/>
      <c r="C57" s="127"/>
      <c r="D57" s="2"/>
      <c r="E57" s="212" t="str">
        <f>IF(T57&gt;=2,"high social",IF(T57&gt;=1,"social","-"))</f>
        <v>-</v>
      </c>
      <c r="F57" s="208"/>
      <c r="G57" s="2"/>
      <c r="H57" s="2"/>
      <c r="I57" s="2"/>
      <c r="J57" s="2"/>
      <c r="K57" s="159" t="str">
        <f>IF(IDE!N83="Com","1","0")</f>
        <v>0</v>
      </c>
      <c r="L57" s="2"/>
      <c r="M57" s="2"/>
      <c r="N57" s="159" t="str">
        <f>IF(IDE!N85="Edu","1","0")</f>
        <v>0</v>
      </c>
      <c r="O57" s="2"/>
      <c r="P57" s="159" t="str">
        <f>IF(IDE!N87="Pol","1","0")</f>
        <v>0</v>
      </c>
      <c r="Q57" s="93"/>
      <c r="R57" s="19"/>
      <c r="S57" s="2"/>
      <c r="T57" s="215">
        <f>K57+N57+P57</f>
        <v>0</v>
      </c>
      <c r="U57" s="2"/>
      <c r="V57" s="2"/>
      <c r="W57" s="2"/>
      <c r="X57" s="2"/>
      <c r="Y57" s="2"/>
      <c r="Z57" s="2"/>
      <c r="AA57" s="2"/>
      <c r="AB57" s="2"/>
    </row>
    <row r="58" ht="4.5" customHeight="1">
      <c r="A58" s="13"/>
      <c r="B58" s="13"/>
      <c r="C58" s="127"/>
      <c r="D58" s="2"/>
      <c r="E58" s="2"/>
      <c r="F58" s="2"/>
      <c r="G58" s="2"/>
      <c r="H58" s="2"/>
      <c r="I58" s="2"/>
      <c r="J58" s="2"/>
      <c r="K58" s="2"/>
      <c r="L58" s="2"/>
      <c r="M58" s="2"/>
      <c r="N58" s="2"/>
      <c r="O58" s="2"/>
      <c r="P58" s="5"/>
      <c r="Q58" s="93"/>
      <c r="R58" s="19"/>
      <c r="S58" s="2"/>
      <c r="T58" s="2"/>
      <c r="U58" s="2"/>
      <c r="V58" s="216"/>
      <c r="W58" s="2"/>
      <c r="X58" s="5"/>
      <c r="Y58" s="2"/>
      <c r="Z58" s="2"/>
      <c r="AA58" s="2"/>
      <c r="AB58" s="2"/>
    </row>
    <row r="59" ht="12.75" customHeight="1">
      <c r="A59" s="13"/>
      <c r="B59" s="13"/>
      <c r="C59" s="127"/>
      <c r="D59" s="2"/>
      <c r="E59" s="212" t="str">
        <f>IF(T59&gt;=1,"economic","-")</f>
        <v>-</v>
      </c>
      <c r="F59" s="208"/>
      <c r="G59" s="2"/>
      <c r="H59" s="2"/>
      <c r="I59" s="2"/>
      <c r="J59" s="2"/>
      <c r="K59" s="2"/>
      <c r="L59" s="2"/>
      <c r="M59" s="2"/>
      <c r="N59" s="159" t="str">
        <f>IF(IDE!N89="Fun","1","0")</f>
        <v>0</v>
      </c>
      <c r="O59" s="2"/>
      <c r="P59" s="159" t="str">
        <f>IF(IDE!N91="Eco","1","0")</f>
        <v>0</v>
      </c>
      <c r="Q59" s="93"/>
      <c r="R59" s="19"/>
      <c r="S59" s="2"/>
      <c r="T59" s="215">
        <f>N59+P59</f>
        <v>0</v>
      </c>
      <c r="U59" s="2"/>
      <c r="V59" s="2"/>
      <c r="W59" s="2"/>
      <c r="X59" s="2"/>
      <c r="Y59" s="2"/>
      <c r="Z59" s="2"/>
      <c r="AA59" s="2"/>
      <c r="AB59" s="2"/>
    </row>
    <row r="60" ht="4.5" customHeight="1">
      <c r="A60" s="13"/>
      <c r="B60" s="24"/>
      <c r="C60" s="132"/>
      <c r="D60" s="17"/>
      <c r="E60" s="39"/>
      <c r="F60" s="17"/>
      <c r="G60" s="17"/>
      <c r="H60" s="17"/>
      <c r="I60" s="17"/>
      <c r="J60" s="17"/>
      <c r="K60" s="17"/>
      <c r="L60" s="17"/>
      <c r="M60" s="17"/>
      <c r="N60" s="17"/>
      <c r="O60" s="17"/>
      <c r="P60" s="25"/>
      <c r="Q60" s="217"/>
      <c r="R60" s="19"/>
      <c r="S60" s="2"/>
      <c r="T60" s="2"/>
      <c r="U60" s="2"/>
      <c r="V60" s="2"/>
      <c r="W60" s="2"/>
      <c r="X60" s="5" t="s">
        <v>284</v>
      </c>
      <c r="Y60" s="2"/>
      <c r="Z60" s="5" t="s">
        <v>285</v>
      </c>
      <c r="AA60" s="2"/>
      <c r="AB60" s="2"/>
    </row>
    <row r="61" ht="4.5" customHeight="1">
      <c r="A61" s="13"/>
      <c r="B61" s="2"/>
      <c r="C61" s="127"/>
      <c r="D61" s="2"/>
      <c r="E61" s="23"/>
      <c r="F61" s="2"/>
      <c r="G61" s="2"/>
      <c r="H61" s="2"/>
      <c r="I61" s="2"/>
      <c r="J61" s="2"/>
      <c r="K61" s="2"/>
      <c r="L61" s="2"/>
      <c r="M61" s="2"/>
      <c r="N61" s="2"/>
      <c r="O61" s="2"/>
      <c r="P61" s="5"/>
      <c r="Q61" s="5"/>
      <c r="R61" s="19"/>
      <c r="S61" s="2"/>
      <c r="T61" s="2"/>
      <c r="U61" s="2"/>
      <c r="V61" s="2"/>
      <c r="W61" s="2"/>
      <c r="Y61" s="2"/>
      <c r="AA61" s="2"/>
      <c r="AB61" s="2"/>
    </row>
    <row r="62" ht="4.5" customHeight="1">
      <c r="A62" s="13"/>
      <c r="B62" s="8"/>
      <c r="C62" s="210"/>
      <c r="D62" s="9"/>
      <c r="E62" s="136"/>
      <c r="F62" s="9"/>
      <c r="G62" s="9"/>
      <c r="H62" s="9"/>
      <c r="I62" s="9"/>
      <c r="J62" s="9"/>
      <c r="K62" s="9"/>
      <c r="L62" s="9"/>
      <c r="M62" s="9"/>
      <c r="N62" s="9"/>
      <c r="O62" s="9"/>
      <c r="P62" s="11"/>
      <c r="Q62" s="211"/>
      <c r="R62" s="19"/>
      <c r="S62" s="2"/>
      <c r="T62" s="2"/>
      <c r="U62" s="2"/>
      <c r="V62" s="2"/>
      <c r="W62" s="2"/>
      <c r="X62" s="2"/>
      <c r="Y62" s="2"/>
      <c r="Z62" s="2"/>
      <c r="AA62" s="2"/>
      <c r="AB62" s="2"/>
    </row>
    <row r="63" ht="13.5" customHeight="1">
      <c r="A63" s="13"/>
      <c r="B63" s="13"/>
      <c r="C63" s="127" t="s">
        <v>286</v>
      </c>
      <c r="D63" s="2"/>
      <c r="E63" s="23"/>
      <c r="F63" s="2"/>
      <c r="G63" s="2"/>
      <c r="H63" s="2"/>
      <c r="I63" s="2"/>
      <c r="J63" s="2"/>
      <c r="K63" s="2"/>
      <c r="L63" s="2"/>
      <c r="M63" s="2"/>
      <c r="N63" s="218" t="str">
        <f>IF(Z63="-",X63,Z63)</f>
        <v>No intervention</v>
      </c>
      <c r="O63" s="59"/>
      <c r="P63" s="60"/>
      <c r="Q63" s="93"/>
      <c r="R63" s="19"/>
      <c r="S63" s="2"/>
      <c r="T63" s="2"/>
      <c r="U63" s="2"/>
      <c r="V63" s="73">
        <f>IF(N63="no intervention",1,IF(N63="adjust",2,3))</f>
        <v>1</v>
      </c>
      <c r="W63" s="2"/>
      <c r="X63" s="219" t="str">
        <f>IF(AND(P33&lt;=1945,'Consistency_old building'!G74="X"),"No intervention",IF(AND(P33&lt;=1945,'Consistency_old building'!H74="X"),"Adjust",IF(AND(P33&lt;=1945,'Consistency_old building'!I74="X"),"Integrate","-")))</f>
        <v>-</v>
      </c>
      <c r="Y63" s="2"/>
      <c r="Z63" s="219" t="str">
        <f>IF(AND(P33&gt;1945,'Consistency_new buildings'!G72="X"),"No intervention",IF(AND(P33&gt;1945,'Consistency_new buildings'!H72="X"),"Adjust",IF(AND(P33&gt;1945,'Consistency_new buildings'!I72="X"),"Integrate",IF(AND(P33&gt;1945,'Consistency_new buildings'!J72="X"),"Replace","-"))))</f>
        <v>No intervention</v>
      </c>
      <c r="AA63" s="2"/>
      <c r="AB63" s="2"/>
    </row>
    <row r="64" ht="4.5" customHeight="1">
      <c r="A64" s="13"/>
      <c r="B64" s="24"/>
      <c r="C64" s="132"/>
      <c r="D64" s="17"/>
      <c r="E64" s="39"/>
      <c r="F64" s="17"/>
      <c r="G64" s="17"/>
      <c r="H64" s="17"/>
      <c r="I64" s="17"/>
      <c r="J64" s="17"/>
      <c r="K64" s="17"/>
      <c r="L64" s="17"/>
      <c r="M64" s="17"/>
      <c r="N64" s="17"/>
      <c r="O64" s="17"/>
      <c r="P64" s="25"/>
      <c r="Q64" s="217"/>
      <c r="R64" s="19"/>
      <c r="S64" s="2"/>
      <c r="T64" s="2"/>
      <c r="U64" s="2"/>
      <c r="V64" s="5"/>
      <c r="W64" s="2"/>
      <c r="X64" s="2"/>
      <c r="Y64" s="2"/>
      <c r="Z64" s="2"/>
      <c r="AA64" s="2"/>
      <c r="AB64" s="2"/>
    </row>
    <row r="65" ht="4.5" customHeight="1">
      <c r="A65" s="13"/>
      <c r="B65" s="2"/>
      <c r="C65" s="127"/>
      <c r="D65" s="2"/>
      <c r="E65" s="23"/>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0"/>
      <c r="D66" s="9"/>
      <c r="E66" s="9"/>
      <c r="F66" s="9"/>
      <c r="G66" s="9"/>
      <c r="H66" s="9"/>
      <c r="I66" s="9"/>
      <c r="J66" s="9"/>
      <c r="K66" s="9"/>
      <c r="L66" s="9"/>
      <c r="M66" s="9"/>
      <c r="N66" s="9"/>
      <c r="O66" s="9"/>
      <c r="P66" s="11"/>
      <c r="Q66" s="211"/>
      <c r="R66" s="19"/>
      <c r="S66" s="2"/>
      <c r="T66" s="2"/>
      <c r="U66" s="2"/>
      <c r="V66" s="5"/>
      <c r="W66" s="2"/>
      <c r="X66" s="2"/>
      <c r="Y66" s="2"/>
      <c r="Z66" s="2"/>
      <c r="AA66" s="2"/>
      <c r="AB66" s="2"/>
    </row>
    <row r="67" ht="13.5" customHeight="1">
      <c r="A67" s="13"/>
      <c r="B67" s="13"/>
      <c r="C67" s="127" t="s">
        <v>287</v>
      </c>
      <c r="D67" s="2"/>
      <c r="E67" s="17"/>
      <c r="F67" s="17"/>
      <c r="G67" s="17"/>
      <c r="H67" s="17"/>
      <c r="I67" s="17"/>
      <c r="J67" s="17"/>
      <c r="K67" s="17"/>
      <c r="L67" s="17"/>
      <c r="M67" s="17"/>
      <c r="N67" s="220">
        <f>IF('Damage '!F57="yes","100%",IF(IDE!F65=3,SUM('Damage '!F12,'Damage '!F20,'Damage '!F28,'Damage '!F36,'Damage '!F44,'Damage '!F52)/6,IF(IDE!F65=2,SUM('Damage '!F12,'Damage '!F20,'Damage '!F28,'Damage '!F36,'Damage '!F44,'Damage '!F52)/5,IF(IDE!F65=1,SUM('Damage '!F12,'Damage '!F20,'Damage '!F28,'Damage '!F36,'Damage '!F44,'Damage '!F52)/4))))</f>
        <v>1.25</v>
      </c>
      <c r="O67" s="59"/>
      <c r="P67" s="60"/>
      <c r="Q67" s="221"/>
      <c r="R67" s="19"/>
      <c r="S67" s="2"/>
      <c r="T67" s="2"/>
      <c r="U67" s="2"/>
      <c r="V67" s="5"/>
      <c r="W67" s="2"/>
      <c r="X67" s="2"/>
      <c r="Y67" s="2"/>
      <c r="Z67" s="2"/>
      <c r="AA67" s="2"/>
      <c r="AB67" s="2"/>
    </row>
    <row r="68" ht="4.5" customHeight="1">
      <c r="A68" s="13"/>
      <c r="B68" s="13"/>
      <c r="C68" s="127"/>
      <c r="D68" s="2"/>
      <c r="E68" s="2"/>
      <c r="F68" s="2"/>
      <c r="G68" s="2"/>
      <c r="H68" s="2"/>
      <c r="I68" s="2"/>
      <c r="J68" s="2"/>
      <c r="K68" s="2"/>
      <c r="L68" s="2"/>
      <c r="M68" s="2"/>
      <c r="N68" s="49"/>
      <c r="O68" s="2"/>
      <c r="P68" s="5"/>
      <c r="Q68" s="93"/>
      <c r="R68" s="19"/>
      <c r="S68" s="2"/>
      <c r="T68" s="2"/>
      <c r="U68" s="2"/>
      <c r="V68" s="5"/>
      <c r="W68" s="2"/>
      <c r="X68" s="2"/>
      <c r="Y68" s="2"/>
      <c r="Z68" s="2"/>
      <c r="AA68" s="2"/>
      <c r="AB68" s="2"/>
    </row>
    <row r="69" ht="13.5" customHeight="1">
      <c r="A69" s="13"/>
      <c r="B69" s="13"/>
      <c r="C69" s="127" t="s">
        <v>95</v>
      </c>
      <c r="D69" s="2"/>
      <c r="E69" s="17"/>
      <c r="F69" s="17"/>
      <c r="G69" s="17"/>
      <c r="H69" s="17"/>
      <c r="I69" s="17"/>
      <c r="J69" s="17"/>
      <c r="K69" s="17"/>
      <c r="L69" s="17"/>
      <c r="M69" s="2"/>
      <c r="N69" s="222" t="str">
        <f>IF(SUM('Damage '!F12,'Damage '!F20,'Damage '!F28,'Damage '!F36,'Damage '!F44,'Damage '!F52)/6&lt;20,"No Intervention",IF('Damage '!F57="yes","Destroyed",'Construction Stability'!F4))</f>
        <v>No Intervention</v>
      </c>
      <c r="O69" s="59"/>
      <c r="P69" s="60"/>
      <c r="Q69" s="93"/>
      <c r="R69" s="19"/>
      <c r="S69" s="2"/>
      <c r="T69" s="2"/>
      <c r="U69" s="2"/>
      <c r="V69" s="73">
        <f>IF(SUM('Damage '!F12,'Damage '!F20,'Damage '!F28,'Damage '!F36,'Damage '!F44,'Damage '!F52)/6&lt;20,1,IF(Summary!N69="low damage",2,IF(Summary!N69="medium damage",4,4)))</f>
        <v>1</v>
      </c>
      <c r="W69" s="2"/>
      <c r="X69" s="2"/>
      <c r="Y69" s="2"/>
      <c r="Z69" s="2"/>
      <c r="AA69" s="2"/>
      <c r="AB69" s="2"/>
    </row>
    <row r="70" ht="4.5" customHeight="1">
      <c r="A70" s="13"/>
      <c r="B70" s="13"/>
      <c r="C70" s="127"/>
      <c r="D70" s="2"/>
      <c r="E70" s="2"/>
      <c r="F70" s="2"/>
      <c r="G70" s="2"/>
      <c r="H70" s="2"/>
      <c r="I70" s="2"/>
      <c r="J70" s="2"/>
      <c r="K70" s="2"/>
      <c r="L70" s="2"/>
      <c r="M70" s="2"/>
      <c r="N70" s="49"/>
      <c r="O70" s="2"/>
      <c r="P70" s="5"/>
      <c r="Q70" s="93"/>
      <c r="R70" s="19"/>
      <c r="S70" s="2"/>
      <c r="T70" s="2"/>
      <c r="U70" s="2"/>
      <c r="V70" s="5"/>
      <c r="W70" s="2"/>
      <c r="X70" s="2"/>
      <c r="Y70" s="2"/>
      <c r="Z70" s="2"/>
      <c r="AA70" s="2"/>
      <c r="AB70" s="2"/>
    </row>
    <row r="71" ht="13.5" customHeight="1">
      <c r="A71" s="13"/>
      <c r="B71" s="13"/>
      <c r="C71" s="127" t="s">
        <v>100</v>
      </c>
      <c r="D71" s="2"/>
      <c r="E71" s="17"/>
      <c r="F71" s="17"/>
      <c r="G71" s="17"/>
      <c r="H71" s="17"/>
      <c r="I71" s="17"/>
      <c r="J71" s="17"/>
      <c r="K71" s="17"/>
      <c r="L71" s="17"/>
      <c r="M71" s="2"/>
      <c r="N71" s="222" t="str">
        <f>IF('Damage '!F57="yes","-",'Construction Stability'!F10)</f>
        <v>low vulnerability</v>
      </c>
      <c r="O71" s="59"/>
      <c r="P71" s="60"/>
      <c r="Q71" s="93"/>
      <c r="R71" s="19"/>
      <c r="S71" s="2"/>
      <c r="T71" s="2"/>
      <c r="U71" s="2"/>
      <c r="V71" s="73">
        <f>SUM(V63,V69)</f>
        <v>2</v>
      </c>
      <c r="W71" s="2"/>
      <c r="X71" s="2"/>
      <c r="Y71" s="2"/>
      <c r="Z71" s="2"/>
      <c r="AA71" s="2"/>
      <c r="AB71" s="2"/>
    </row>
    <row r="72" ht="4.5" customHeight="1">
      <c r="A72" s="13"/>
      <c r="B72" s="24"/>
      <c r="C72" s="132"/>
      <c r="D72" s="17"/>
      <c r="E72" s="17"/>
      <c r="F72" s="17"/>
      <c r="G72" s="17"/>
      <c r="H72" s="17"/>
      <c r="I72" s="17"/>
      <c r="J72" s="17"/>
      <c r="K72" s="17"/>
      <c r="L72" s="17"/>
      <c r="M72" s="17"/>
      <c r="N72" s="25"/>
      <c r="O72" s="17"/>
      <c r="P72" s="25"/>
      <c r="Q72" s="217"/>
      <c r="R72" s="19"/>
      <c r="S72" s="2"/>
      <c r="T72" s="2"/>
      <c r="U72" s="2"/>
      <c r="V72" s="5"/>
      <c r="W72" s="2"/>
      <c r="X72" s="2"/>
      <c r="Y72" s="2"/>
      <c r="Z72" s="2"/>
      <c r="AA72" s="2"/>
      <c r="AB72" s="2"/>
    </row>
    <row r="73" ht="4.5" customHeight="1">
      <c r="A73" s="24"/>
      <c r="B73" s="17"/>
      <c r="C73" s="17"/>
      <c r="D73" s="17"/>
      <c r="E73" s="17"/>
      <c r="F73" s="17"/>
      <c r="G73" s="17"/>
      <c r="H73" s="17"/>
      <c r="I73" s="17"/>
      <c r="J73" s="17"/>
      <c r="K73" s="17"/>
      <c r="L73" s="17"/>
      <c r="M73" s="17"/>
      <c r="N73" s="17"/>
      <c r="O73" s="17"/>
      <c r="P73" s="25"/>
      <c r="Q73" s="25"/>
      <c r="R73" s="26"/>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288</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289</v>
      </c>
      <c r="D78" s="2"/>
      <c r="E78" s="17"/>
      <c r="F78" s="17"/>
      <c r="G78" s="17"/>
      <c r="H78" s="17"/>
      <c r="I78" s="17"/>
      <c r="J78" s="17"/>
      <c r="K78" s="17"/>
      <c r="L78" s="17"/>
      <c r="M78" s="17"/>
      <c r="N78" s="17"/>
      <c r="O78" s="2"/>
      <c r="P78" s="201" t="str">
        <f>IF(OR('Damage '!F57="yes",N63="Replace"),"Replace",IF(V71=2,"No Intervention",IF(OR(V71=3,V71=4),"Adjust","Integrate")))</f>
        <v>No Intervention</v>
      </c>
      <c r="Q78" s="5"/>
      <c r="R78" s="19"/>
      <c r="S78" s="2"/>
      <c r="T78" s="2"/>
      <c r="U78" s="147" t="s">
        <v>290</v>
      </c>
      <c r="V78" s="73">
        <f>IDE!F67*IDE!F65</f>
        <v>100</v>
      </c>
      <c r="W78" s="2"/>
      <c r="X78" s="2"/>
      <c r="Y78" s="2"/>
      <c r="Z78" s="2"/>
      <c r="AA78" s="2"/>
      <c r="AB78" s="2"/>
    </row>
    <row r="79" ht="4.5" customHeight="1">
      <c r="A79" s="13"/>
      <c r="B79" s="2"/>
      <c r="C79" s="2"/>
      <c r="D79" s="2"/>
      <c r="E79" s="223"/>
      <c r="F79" s="223"/>
      <c r="G79" s="223"/>
      <c r="H79" s="223"/>
      <c r="I79" s="223"/>
      <c r="J79" s="223"/>
      <c r="K79" s="223"/>
      <c r="L79" s="223"/>
      <c r="M79" s="223"/>
      <c r="N79" s="223"/>
      <c r="O79" s="2"/>
      <c r="P79" s="5"/>
      <c r="Q79" s="5"/>
      <c r="R79" s="19"/>
      <c r="S79" s="2"/>
      <c r="T79" s="2"/>
      <c r="U79" s="2"/>
      <c r="V79" s="2"/>
      <c r="W79" s="2"/>
      <c r="X79" s="2"/>
      <c r="Y79" s="2"/>
      <c r="Z79" s="2"/>
      <c r="AA79" s="2"/>
      <c r="AB79" s="2"/>
    </row>
    <row r="80" ht="13.5" customHeight="1">
      <c r="A80" s="13"/>
      <c r="B80" s="2"/>
      <c r="C80" s="2" t="s">
        <v>291</v>
      </c>
      <c r="D80" s="2"/>
      <c r="E80" s="223"/>
      <c r="F80" s="223"/>
      <c r="G80" s="223"/>
      <c r="H80" s="223"/>
      <c r="I80" s="223"/>
      <c r="J80" s="223"/>
      <c r="K80" s="223"/>
      <c r="L80" s="223"/>
      <c r="M80" s="223"/>
      <c r="N80" s="224" t="s">
        <v>292</v>
      </c>
      <c r="O80" s="2"/>
      <c r="P80" s="225" t="str">
        <f>IF(P78="Replace",V78*500,IF(P78="Adjust",V78*200,IF(P78="Integrate",V78*400,"-")))</f>
        <v>-</v>
      </c>
      <c r="Q80" s="5"/>
      <c r="R80" s="19"/>
      <c r="S80" s="2"/>
      <c r="T80" s="2" t="s">
        <v>293</v>
      </c>
      <c r="U80" s="2"/>
      <c r="V80" s="2"/>
      <c r="W80" s="2"/>
      <c r="X80" s="2"/>
      <c r="Y80" s="2"/>
      <c r="Z80" s="2"/>
      <c r="AA80" s="2"/>
      <c r="AB80" s="2"/>
    </row>
    <row r="81" ht="4.5" customHeight="1">
      <c r="A81" s="24"/>
      <c r="B81" s="17"/>
      <c r="C81" s="17"/>
      <c r="D81" s="17"/>
      <c r="E81" s="17"/>
      <c r="F81" s="17"/>
      <c r="G81" s="17"/>
      <c r="H81" s="17"/>
      <c r="I81" s="17"/>
      <c r="J81" s="17"/>
      <c r="K81" s="17"/>
      <c r="L81" s="17"/>
      <c r="M81" s="17"/>
      <c r="N81" s="17"/>
      <c r="O81" s="17"/>
      <c r="P81" s="25"/>
      <c r="Q81" s="25"/>
      <c r="R81" s="26"/>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90</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6"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4"/>
      <c r="B89" s="17"/>
      <c r="C89" s="17"/>
      <c r="D89" s="17"/>
      <c r="E89" s="17"/>
      <c r="F89" s="17"/>
      <c r="G89" s="17"/>
      <c r="H89" s="17"/>
      <c r="I89" s="17"/>
      <c r="J89" s="17"/>
      <c r="K89" s="17"/>
      <c r="L89" s="17"/>
      <c r="M89" s="17"/>
      <c r="N89" s="17"/>
      <c r="O89" s="17"/>
      <c r="P89" s="17"/>
      <c r="Q89" s="25"/>
      <c r="R89" s="26"/>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294</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4"/>
      <c r="B97" s="17"/>
      <c r="C97" s="17"/>
      <c r="D97" s="17"/>
      <c r="E97" s="17"/>
      <c r="F97" s="17"/>
      <c r="G97" s="17"/>
      <c r="H97" s="17"/>
      <c r="I97" s="17"/>
      <c r="J97" s="17"/>
      <c r="K97" s="17"/>
      <c r="L97" s="17"/>
      <c r="M97" s="17"/>
      <c r="N97" s="17"/>
      <c r="O97" s="17"/>
      <c r="P97" s="17"/>
      <c r="Q97" s="25"/>
      <c r="R97" s="26"/>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6" t="s">
        <v>295</v>
      </c>
      <c r="B1" s="226" t="s">
        <v>296</v>
      </c>
      <c r="C1" s="227" t="s">
        <v>297</v>
      </c>
      <c r="D1" s="227" t="s">
        <v>298</v>
      </c>
      <c r="E1" s="227" t="s">
        <v>299</v>
      </c>
      <c r="F1" s="227" t="s">
        <v>300</v>
      </c>
      <c r="G1" s="227" t="s">
        <v>301</v>
      </c>
      <c r="H1" s="228" t="s">
        <v>302</v>
      </c>
      <c r="I1" s="227" t="s">
        <v>303</v>
      </c>
      <c r="J1" s="227" t="s">
        <v>304</v>
      </c>
      <c r="K1" s="227" t="s">
        <v>305</v>
      </c>
      <c r="L1" s="227" t="s">
        <v>306</v>
      </c>
      <c r="M1" s="227" t="s">
        <v>307</v>
      </c>
      <c r="N1" s="227" t="s">
        <v>308</v>
      </c>
      <c r="O1" s="227" t="s">
        <v>309</v>
      </c>
      <c r="P1" s="227" t="s">
        <v>310</v>
      </c>
      <c r="Q1" s="227" t="s">
        <v>311</v>
      </c>
      <c r="R1" s="227" t="s">
        <v>312</v>
      </c>
      <c r="S1" s="227" t="s">
        <v>313</v>
      </c>
      <c r="T1" s="229" t="s">
        <v>314</v>
      </c>
      <c r="U1" s="229" t="s">
        <v>95</v>
      </c>
      <c r="V1" s="227" t="s">
        <v>100</v>
      </c>
      <c r="W1" s="227" t="s">
        <v>315</v>
      </c>
      <c r="X1" s="230" t="s">
        <v>316</v>
      </c>
      <c r="Y1" s="227" t="s">
        <v>317</v>
      </c>
      <c r="Z1" s="231" t="s">
        <v>318</v>
      </c>
      <c r="AA1" s="231" t="s">
        <v>319</v>
      </c>
      <c r="AB1" s="231" t="s">
        <v>320</v>
      </c>
      <c r="AC1" s="231" t="s">
        <v>321</v>
      </c>
      <c r="AD1" s="231" t="s">
        <v>322</v>
      </c>
      <c r="AE1" s="231" t="s">
        <v>323</v>
      </c>
      <c r="AF1" s="231" t="s">
        <v>324</v>
      </c>
      <c r="AG1" s="231" t="s">
        <v>325</v>
      </c>
      <c r="AH1" s="231" t="s">
        <v>326</v>
      </c>
      <c r="AI1" s="227" t="s">
        <v>327</v>
      </c>
      <c r="AJ1" s="227" t="s">
        <v>328</v>
      </c>
    </row>
    <row r="2" ht="12.75" customHeight="1"/>
    <row r="3" ht="12.75" customHeight="1">
      <c r="A3" s="5" t="str">
        <f>Summary!P7</f>
        <v>BH-A-4</v>
      </c>
      <c r="B3" s="5" t="str">
        <f>Summary!P9</f>
        <v>Local</v>
      </c>
      <c r="C3" s="5" t="str">
        <f>IF(Summary!P23="0",Summary!P23,Summary!P25)</f>
        <v/>
      </c>
      <c r="D3" s="232">
        <f>Summary!P33</f>
        <v>1948</v>
      </c>
      <c r="E3" s="232" t="str">
        <f>IDE!$L$49</f>
        <v>British</v>
      </c>
      <c r="F3" s="5" t="str">
        <f>Summary!P35</f>
        <v>Composite</v>
      </c>
      <c r="G3" s="5">
        <f>Summary!E37</f>
        <v>10</v>
      </c>
      <c r="H3" s="5" t="str">
        <f>Summary!P37</f>
        <v>Private</v>
      </c>
      <c r="I3" s="5">
        <f>Summary!E39</f>
        <v>1</v>
      </c>
      <c r="J3" s="5">
        <f>IDE!F66</f>
        <v>1</v>
      </c>
      <c r="K3" s="5">
        <f>I3+J3</f>
        <v>2</v>
      </c>
      <c r="L3" s="5" t="str">
        <f>IDE!H37</f>
        <v>Residential </v>
      </c>
      <c r="M3" s="5" t="str">
        <f>Summary!P41</f>
        <v>Residence</v>
      </c>
      <c r="N3" s="5" t="str">
        <f>Summary!P43</f>
        <v>Residence</v>
      </c>
      <c r="O3" s="5" t="str">
        <f>Summary!P45</f>
        <v/>
      </c>
      <c r="P3" s="5" t="str">
        <f>Summary!P47</f>
        <v/>
      </c>
      <c r="Q3" s="5" t="str">
        <f>Summary!E55</f>
        <v>cultural</v>
      </c>
      <c r="R3" s="5" t="str">
        <f>Summary!E57</f>
        <v>-</v>
      </c>
      <c r="S3" s="5" t="str">
        <f>Summary!E59</f>
        <v>-</v>
      </c>
      <c r="T3" s="233">
        <f>Summary!N67</f>
        <v>1.25</v>
      </c>
      <c r="U3" s="234" t="str">
        <f>Summary!N69</f>
        <v>No Intervention</v>
      </c>
      <c r="V3" s="234" t="str">
        <f>Summary!N71</f>
        <v>low vulnerability</v>
      </c>
      <c r="W3" s="5" t="str">
        <f>Summary!P78</f>
        <v>No Intervention</v>
      </c>
      <c r="X3" s="235" t="str">
        <f>Summary!P80</f>
        <v>-</v>
      </c>
      <c r="Y3" s="5"/>
      <c r="Z3" s="5">
        <f>IF(IDE!N75="IDE",1,0)</f>
        <v>1</v>
      </c>
      <c r="AA3" s="5">
        <f>IF(IDE!N77="ART",2,0)</f>
        <v>0</v>
      </c>
      <c r="AB3" s="5">
        <f>IF(IDE!N79="TEC",2,0)</f>
        <v>0</v>
      </c>
      <c r="AC3" s="5">
        <f>IF(IDE!N81="RAR",3,0)</f>
        <v>0</v>
      </c>
      <c r="AD3" s="5">
        <f>IF(IDE!N83="COM",1,0)</f>
        <v>0</v>
      </c>
      <c r="AE3" s="5">
        <f>IF(IDE!N85="EDU",1,0)</f>
        <v>0</v>
      </c>
      <c r="AF3" s="5">
        <f>IF(IDE!N87="POL",2,0)</f>
        <v>0</v>
      </c>
      <c r="AG3" s="5">
        <f>IF(IDE!N89="FUN",1,0)</f>
        <v>0</v>
      </c>
      <c r="AH3" s="5">
        <f>IF(IDE!N91="ECO",1,0)</f>
        <v>0</v>
      </c>
      <c r="AI3" s="5">
        <f>SUM(Z3:AH3)</f>
        <v>1</v>
      </c>
      <c r="AJ3" s="5" t="str">
        <f>IF(AI3=0,"no value",IF(AI3=1,"Low value",IF(AC3=3,"very high value",IF(AI3&lt;=3,"Medium value",IF(AI3&gt;=4,"High value")))))</f>
        <v>Low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